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34" activeTab="5"/>
  </bookViews>
  <sheets>
    <sheet name="Inf_BÁSICAS" sheetId="1" r:id="rId1"/>
    <sheet name="Médico" sheetId="2" r:id="rId2"/>
    <sheet name="Odontóloga" sheetId="3" r:id="rId3"/>
    <sheet name="ASB" sheetId="4" r:id="rId4"/>
    <sheet name="Psicóloga" sheetId="5" r:id="rId5"/>
    <sheet name="QUADRO-RESUMO" sheetId="6" r:id="rId6"/>
  </sheets>
  <definedNames/>
  <calcPr fullCalcOnLoad="1"/>
</workbook>
</file>

<file path=xl/comments1.xml><?xml version="1.0" encoding="utf-8"?>
<comments xmlns="http://schemas.openxmlformats.org/spreadsheetml/2006/main">
  <authors>
    <author>rr20007</author>
  </authors>
  <commentList>
    <comment ref="B10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Vigora o entendimento de que a base de cálculo do adicional de insalubridade deve ser o salário mínimo, mesmo após a vigência da Constituição Federal de 1988, conforme RE 565.714/SP e Súmula Vinculante nº 4.
Salário Mínimo vigente: R$ 937,00 - Lei 13.152/2015 / Dec. 8.948/2016.
</t>
        </r>
      </text>
    </comment>
  </commentList>
</comments>
</file>

<file path=xl/comments2.xml><?xml version="1.0" encoding="utf-8"?>
<comments xmlns="http://schemas.openxmlformats.org/spreadsheetml/2006/main">
  <authors>
    <author>rr20007</author>
  </authors>
  <commentList>
    <comment ref="H29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6" authorId="0">
      <text>
        <r>
          <rPr>
            <b/>
            <sz val="9"/>
            <rFont val="Tahoma"/>
            <family val="2"/>
          </rPr>
          <t xml:space="preserve">Atenção:
</t>
        </r>
        <r>
          <rPr>
            <sz val="9"/>
            <rFont val="Tahoma"/>
            <family val="2"/>
          </rPr>
          <t>Pode variar entre 0,5% a 6% (RAT Ajustado - RAT x FAP)
Apresentar Guia de Previdência para comprovação.</t>
        </r>
      </text>
    </comment>
    <comment ref="H7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</commentList>
</comments>
</file>

<file path=xl/comments3.xml><?xml version="1.0" encoding="utf-8"?>
<comments xmlns="http://schemas.openxmlformats.org/spreadsheetml/2006/main">
  <authors>
    <author>rr20007</author>
  </authors>
  <commentList>
    <comment ref="H29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6" authorId="0">
      <text>
        <r>
          <rPr>
            <b/>
            <sz val="9"/>
            <rFont val="Tahoma"/>
            <family val="2"/>
          </rPr>
          <t xml:space="preserve">Atenção:
</t>
        </r>
        <r>
          <rPr>
            <sz val="9"/>
            <rFont val="Tahoma"/>
            <family val="2"/>
          </rPr>
          <t>Pode variar entre 0,5% a 6% (RAT Ajustado - RAT x FAP)
Apresentar Guia de Previdência para comprovação.</t>
        </r>
      </text>
    </comment>
    <comment ref="H7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</commentList>
</comments>
</file>

<file path=xl/comments4.xml><?xml version="1.0" encoding="utf-8"?>
<comments xmlns="http://schemas.openxmlformats.org/spreadsheetml/2006/main">
  <authors>
    <author>rr20007</author>
  </authors>
  <commentList>
    <comment ref="H29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6" authorId="0">
      <text>
        <r>
          <rPr>
            <b/>
            <sz val="9"/>
            <rFont val="Tahoma"/>
            <family val="2"/>
          </rPr>
          <t xml:space="preserve">Atenção:
</t>
        </r>
        <r>
          <rPr>
            <sz val="9"/>
            <rFont val="Tahoma"/>
            <family val="2"/>
          </rPr>
          <t>Pode variar entre 0,5% a 6% (RAT Ajustado - RAT x FAP)
Apresentar Guia de Previdência para comprovação.</t>
        </r>
      </text>
    </comment>
    <comment ref="H7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</commentList>
</comments>
</file>

<file path=xl/comments5.xml><?xml version="1.0" encoding="utf-8"?>
<comments xmlns="http://schemas.openxmlformats.org/spreadsheetml/2006/main">
  <authors>
    <author>rr20007</author>
  </authors>
  <commentList>
    <comment ref="H29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  <comment ref="H36" authorId="0">
      <text>
        <r>
          <rPr>
            <b/>
            <sz val="9"/>
            <rFont val="Tahoma"/>
            <family val="2"/>
          </rPr>
          <t xml:space="preserve">Atenção:
</t>
        </r>
        <r>
          <rPr>
            <sz val="9"/>
            <rFont val="Tahoma"/>
            <family val="2"/>
          </rPr>
          <t>Pode variar entre 0,5% a 6% (RAT Ajustado - RAT x FAP)
Apresentar Guia de Previdência para comprovação.</t>
        </r>
      </text>
    </comment>
    <comment ref="H71" authorId="0">
      <text>
        <r>
          <rPr>
            <b/>
            <sz val="9"/>
            <rFont val="Tahoma"/>
            <family val="2"/>
          </rPr>
          <t xml:space="preserve">Justificativa:
</t>
        </r>
        <r>
          <rPr>
            <sz val="9"/>
            <rFont val="Tahoma"/>
            <family val="2"/>
          </rPr>
          <t xml:space="preserve">Conforme art. 7º, da IN CJF nº 001/2016
</t>
        </r>
      </text>
    </comment>
  </commentList>
</comments>
</file>

<file path=xl/sharedStrings.xml><?xml version="1.0" encoding="utf-8"?>
<sst xmlns="http://schemas.openxmlformats.org/spreadsheetml/2006/main" count="928" uniqueCount="185">
  <si>
    <t>-</t>
  </si>
  <si>
    <t>VALOR (R$)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</si>
  <si>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</si>
  <si>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</si>
  <si>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</si>
  <si>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</si>
  <si>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</si>
  <si>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Salário Nominativo da Categoria Profissional</t>
  </si>
  <si>
    <t>Tipo de serviço (mesmo serviço com características distintas)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</si>
  <si>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</si>
  <si>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</si>
  <si>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</si>
  <si>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</si>
  <si>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</si>
  <si>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</si>
  <si>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</si>
  <si>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</si>
  <si>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</si>
  <si>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</si>
  <si>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Materiais</t>
  </si>
  <si>
    <t>Equipamentos</t>
  </si>
  <si>
    <t>TOTAL SUBMÓDULO 4.1</t>
  </si>
  <si>
    <t>Nota(1):</t>
  </si>
  <si>
    <t>TOTAL SUBMÓDULO 4.2</t>
  </si>
  <si>
    <t>Afastamento Maternidade</t>
  </si>
  <si>
    <t>TOTAL</t>
  </si>
  <si>
    <t>CUSTOS INDIRETOS, TRIBUTOS E LUCRO</t>
  </si>
  <si>
    <t>4.1</t>
  </si>
  <si>
    <t>4.2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</si>
  <si>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</si>
  <si>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</si>
  <si>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</si>
  <si>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</si>
  <si>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</si>
  <si>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</si>
  <si>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</si>
  <si>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</si>
  <si>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</si>
  <si>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</si>
  <si>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</si>
  <si>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</si>
  <si>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</si>
  <si>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</si>
  <si>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</si>
  <si>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</si>
  <si>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</si>
  <si>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</si>
  <si>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</si>
  <si>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</si>
  <si>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</si>
  <si>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</si>
  <si>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</si>
  <si>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</si>
  <si>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Município</t>
  </si>
  <si>
    <t>Nº de meses de execução contratual</t>
  </si>
  <si>
    <t>Tipo de Serviço</t>
  </si>
  <si>
    <t>Unidade de Medida</t>
  </si>
  <si>
    <t>Quantidade total a contratar (em função da unidade de medida)</t>
  </si>
  <si>
    <t>PIS</t>
  </si>
  <si>
    <t>COFINS</t>
  </si>
  <si>
    <t>ISS</t>
  </si>
  <si>
    <t>TRIBUTOS</t>
  </si>
  <si>
    <t>C.1</t>
  </si>
  <si>
    <t>C.2</t>
  </si>
  <si>
    <t>C.3</t>
  </si>
  <si>
    <t>Ano do Acordo, Convenção ou Dissídio Coletivo</t>
  </si>
  <si>
    <t>Classificação Brasileira de Ocupações (CBO)</t>
  </si>
  <si>
    <t xml:space="preserve">Adicional Periculosidade </t>
  </si>
  <si>
    <t>Adicional Insalubridade</t>
  </si>
  <si>
    <t>MÓDULO 2 – ENCARGOS E BENEFÍCIOS ANUAIS, MENSAIS E DIÁRIOS</t>
  </si>
  <si>
    <t>13º Salário, Férias e Adicional de Férias</t>
  </si>
  <si>
    <t>TOTAL SUBMÓDULO 2.1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</si>
  <si>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</si>
  <si>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</si>
  <si>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</si>
  <si>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</si>
  <si>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</si>
  <si>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</si>
  <si>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</si>
  <si>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</si>
  <si>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</si>
  <si>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2.1 - 13º Salário, Férias e Adicional de Férias</t>
  </si>
  <si>
    <t>Submódulo 2.2 - GPS, FGTS e Outras Contribuições</t>
  </si>
  <si>
    <t>Submódulo 2.3 - Benefícios Mensais e Diários</t>
  </si>
  <si>
    <t xml:space="preserve">Transporte </t>
  </si>
  <si>
    <t xml:space="preserve">Auxílio-Refeição/Alimentação </t>
  </si>
  <si>
    <t xml:space="preserve">Assistência Médica e Familiar 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</si>
  <si>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</si>
  <si>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</si>
  <si>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</si>
  <si>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</si>
  <si>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</si>
  <si>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</si>
  <si>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</si>
  <si>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</si>
  <si>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</si>
  <si>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</si>
  <si>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</si>
  <si>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</si>
  <si>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</si>
  <si>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</si>
  <si>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Multa do FGTS e Contribuição Social sobre o Aviso Prévio Indenizado</t>
  </si>
  <si>
    <t>Incidência dos encargos do submódulo 2.2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</si>
  <si>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</si>
  <si>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</si>
  <si>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</si>
  <si>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</si>
  <si>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r>
      <t>Férias</t>
    </r>
    <r>
      <rPr>
        <sz val="10"/>
        <rFont val="Arial"/>
        <family val="2"/>
      </rPr>
      <t xml:space="preserve"> </t>
    </r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</si>
  <si>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</si>
  <si>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</si>
  <si>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</si>
  <si>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Submódulo 4.2 - Intrajornada</t>
  </si>
  <si>
    <t>Intervalo para Repouso ou Alimentação</t>
  </si>
  <si>
    <t>QUADRO-RESUMO DO MÓDULO 4 - CUSTO DE REPOSIÇÃO DO PROFISSIONAL AUSENTE</t>
  </si>
  <si>
    <t>Módulo 4 - Custo de Reposição do Profissional Ausente</t>
  </si>
  <si>
    <t>Intrajornada</t>
  </si>
  <si>
    <t>TOTAL DO MÓDULO 4</t>
  </si>
  <si>
    <t>MÓDULO 5 – INSUMOS DIVERSOS</t>
  </si>
  <si>
    <t xml:space="preserve">Uniformes </t>
  </si>
  <si>
    <t>TOTAL DO MÓDULO 5</t>
  </si>
  <si>
    <t>MÓDULO 6 – CUSTOS INDIRETOS, TRIBUTOS E LUCRO</t>
  </si>
  <si>
    <t>TOTAL DO MÓDULO 6</t>
  </si>
  <si>
    <t>QUADRO RESUMO DO CUSTO POR EMPREGADO</t>
  </si>
  <si>
    <t>Subtotal (A + B + C + D + E)</t>
  </si>
  <si>
    <t>PREÇO TOTAL POR EMPREGADO</t>
  </si>
  <si>
    <r>
      <rPr>
        <sz val="10"/>
        <rFont val="Arial"/>
        <family val="2"/>
      </rPr>
      <t>Férias e Adicional de Férias</t>
    </r>
  </si>
  <si>
    <t>SAÚDE</t>
  </si>
  <si>
    <t>Boa Vista - RR</t>
  </si>
  <si>
    <t>Data de apresentação da proposta (dia/mês/ano)</t>
  </si>
  <si>
    <t>DISCRIMINAÇÃO DOS SERVIÇOS</t>
  </si>
  <si>
    <t>IDENTIFICAÇÃO DO SERVIÇO</t>
  </si>
  <si>
    <t>DADOS PARA COMPOSIÇÃO DOS CUSTOS REFERENTES À MÃO-DE-OBRA</t>
  </si>
  <si>
    <r>
      <t>13º (décimo-terceiro) salário</t>
    </r>
    <r>
      <rPr>
        <sz val="10"/>
        <color indexed="10"/>
        <rFont val="Arial"/>
        <family val="2"/>
      </rPr>
      <t xml:space="preserve"> </t>
    </r>
  </si>
  <si>
    <t>CATEGORIA --&gt;</t>
  </si>
  <si>
    <t>Divisor de Hora - CLT</t>
  </si>
  <si>
    <t>Valor da Hora Normal</t>
  </si>
  <si>
    <t>Valor do Adicional de Hora Extra (+ 50%)</t>
  </si>
  <si>
    <t>Valor da Hora Noturna Adicional (52m 30s) + (20%) + (50%)</t>
  </si>
  <si>
    <t>Valor do Adicional Noturno</t>
  </si>
  <si>
    <t>Valor do Adicional de Periculosidade (30%) Cláusula Décima Primeira CCT</t>
  </si>
  <si>
    <t>Valor do Adicional de Insalubridade (20%) Cláusula Décima CCT</t>
  </si>
  <si>
    <t>Tarifa de Transporte Urbano</t>
  </si>
  <si>
    <t>Deslocamentos p/ dia</t>
  </si>
  <si>
    <t>Total da despesa</t>
  </si>
  <si>
    <t>Descontado do Empregado</t>
  </si>
  <si>
    <t>Custeado pelo empregador</t>
  </si>
  <si>
    <t>Médico</t>
  </si>
  <si>
    <t>Odontólogo</t>
  </si>
  <si>
    <t>Psicólogo</t>
  </si>
  <si>
    <t>Adicional de Insalubridade
(Art. 193, da CLT c/c Anexo N. 14, da Norma Regulamentadora - NR15)</t>
  </si>
  <si>
    <t>Adicional de Periculosidade
(Justificar e apresentar documentos comprobatórios, caso inclua)</t>
  </si>
  <si>
    <t>Quantidade a contratar</t>
  </si>
  <si>
    <t>Posto</t>
  </si>
  <si>
    <r>
      <t>Área/m</t>
    </r>
    <r>
      <rPr>
        <vertAlign val="superscript"/>
        <sz val="10"/>
        <rFont val="Arial"/>
        <family val="2"/>
      </rPr>
      <t>2</t>
    </r>
  </si>
  <si>
    <t>SAT / RAT</t>
  </si>
  <si>
    <t>SAT-Seguro contra Acidentes de Trabalho/RAT-Riscos Ambientais do Trabalho
(Informar RAT Ajustado, constante da GFIP)</t>
  </si>
  <si>
    <t>Preço Médio do Uniforme Completo:</t>
  </si>
  <si>
    <t>Custo mensal do fornecimento de 1 uniforme completos/Semestre (02/Ano), conforme TR</t>
  </si>
  <si>
    <t>% de Custos Indiretos</t>
  </si>
  <si>
    <t>% de Lucro Pretendido</t>
  </si>
  <si>
    <t>Multa FGTS - Rescisão sem Justa Causa (50%)</t>
  </si>
  <si>
    <t>Salário Normativo da Categoria Profissional</t>
  </si>
  <si>
    <t>Tipo de Serviço
(A)</t>
  </si>
  <si>
    <t>Valor Proposto por Empregado
(B)</t>
  </si>
  <si>
    <t>Qtde. de Empregados por Posto
(C)</t>
  </si>
  <si>
    <t>Valor Proposto por Posto 
(D) = (B x C)</t>
  </si>
  <si>
    <t>I</t>
  </si>
  <si>
    <t>II</t>
  </si>
  <si>
    <t>III</t>
  </si>
  <si>
    <t>IV</t>
  </si>
  <si>
    <t>Qtde. de Postos
(E)</t>
  </si>
  <si>
    <t>VALOR MENSAL DOS SERVIÇOS (I + II + III + IV)</t>
  </si>
  <si>
    <t>Valor Total do Serviço
(F) = (D X E)</t>
  </si>
  <si>
    <t>QUADRO-RESUMO DO VALOR MENSAL DOS SERVIÇOS</t>
  </si>
  <si>
    <t>QUADRO DEMONSTRATIVO DO VALOR GLOBAL DA PROPOSTA</t>
  </si>
  <si>
    <t>DESCRIÇÃO</t>
  </si>
  <si>
    <t>VALOR MENSAL DO SERVIÇOS</t>
  </si>
  <si>
    <t>VALOR GLOBAL DA PROPOSTA (PARA 12 MESES)</t>
  </si>
  <si>
    <t>VALOR GLOBAL DA PROPOSTA (CONTRATO DE 12 MESES)</t>
  </si>
  <si>
    <t>ASB</t>
  </si>
  <si>
    <t>2251-25</t>
  </si>
  <si>
    <t>1132-08</t>
  </si>
  <si>
    <t>2515-10</t>
  </si>
  <si>
    <t>3224-15</t>
  </si>
  <si>
    <t>(CCT 2016-2017 - SINDIAPOIO)</t>
  </si>
</sst>
</file>

<file path=xl/styles.xml><?xml version="1.0" encoding="utf-8"?>
<styleSheet xmlns="http://schemas.openxmlformats.org/spreadsheetml/2006/main">
  <numFmts count="1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0%"/>
    <numFmt numFmtId="166" formatCode="#,##0.00;[Red]#,##0.00"/>
    <numFmt numFmtId="167" formatCode="_-* #,##0_-;\-* #,##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sz val="8"/>
      <color indexed="9"/>
      <name val="Arial"/>
      <family val="2"/>
    </font>
    <font>
      <b/>
      <sz val="12"/>
      <color indexed="31"/>
      <name val="Times New Roman"/>
      <family val="1"/>
    </font>
    <font>
      <b/>
      <sz val="12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22"/>
      <name val="Arial"/>
      <family val="2"/>
    </font>
    <font>
      <b/>
      <sz val="12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0"/>
      <name val="Calibri"/>
      <family val="2"/>
    </font>
    <font>
      <sz val="8"/>
      <color theme="0"/>
      <name val="Arial"/>
      <family val="2"/>
    </font>
    <font>
      <b/>
      <sz val="12"/>
      <color theme="3" tint="0.7999799847602844"/>
      <name val="Times New Roman"/>
      <family val="1"/>
    </font>
    <font>
      <b/>
      <sz val="12"/>
      <color theme="0"/>
      <name val="Calibri"/>
      <family val="2"/>
    </font>
    <font>
      <b/>
      <sz val="11"/>
      <color theme="0" tint="-0.1499900072813034"/>
      <name val="Arial"/>
      <family val="2"/>
    </font>
    <font>
      <sz val="10"/>
      <color theme="0"/>
      <name val="Arial"/>
      <family val="2"/>
    </font>
    <font>
      <b/>
      <sz val="12"/>
      <color theme="3" tint="-0.4999699890613556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8" tint="0.799979984760284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27">
    <xf numFmtId="0" fontId="0" fillId="0" borderId="0" xfId="0" applyAlignment="1">
      <alignment/>
    </xf>
    <xf numFmtId="10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10" fontId="2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10" fontId="0" fillId="0" borderId="10" xfId="49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0" fillId="0" borderId="10" xfId="49" applyNumberFormat="1" applyBorder="1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164" fontId="2" fillId="0" borderId="0" xfId="45" applyFont="1" applyAlignment="1">
      <alignment/>
    </xf>
    <xf numFmtId="165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5" fontId="0" fillId="0" borderId="10" xfId="0" applyNumberFormat="1" applyFill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64" fontId="50" fillId="0" borderId="0" xfId="45" applyFont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4" fontId="0" fillId="18" borderId="10" xfId="0" applyNumberForma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18" borderId="10" xfId="0" applyFont="1" applyFill="1" applyBorder="1" applyAlignment="1" applyProtection="1">
      <alignment/>
      <protection/>
    </xf>
    <xf numFmtId="4" fontId="43" fillId="18" borderId="10" xfId="0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12" borderId="10" xfId="0" applyFont="1" applyFill="1" applyBorder="1" applyAlignment="1">
      <alignment horizontal="center" vertical="center"/>
    </xf>
    <xf numFmtId="0" fontId="0" fillId="1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2" borderId="28" xfId="0" applyFont="1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 wrapText="1"/>
    </xf>
    <xf numFmtId="0" fontId="51" fillId="36" borderId="2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10" fontId="2" fillId="12" borderId="10" xfId="0" applyNumberFormat="1" applyFont="1" applyFill="1" applyBorder="1" applyAlignment="1">
      <alignment horizontal="center"/>
    </xf>
    <xf numFmtId="0" fontId="0" fillId="12" borderId="0" xfId="0" applyFill="1" applyAlignment="1" applyProtection="1">
      <alignment/>
      <protection/>
    </xf>
    <xf numFmtId="0" fontId="0" fillId="12" borderId="10" xfId="0" applyFill="1" applyBorder="1" applyAlignment="1">
      <alignment horizontal="center" vertical="center"/>
    </xf>
    <xf numFmtId="0" fontId="0" fillId="18" borderId="10" xfId="0" applyFill="1" applyBorder="1" applyAlignment="1" applyProtection="1">
      <alignment horizontal="center" vertical="center"/>
      <protection/>
    </xf>
    <xf numFmtId="0" fontId="0" fillId="12" borderId="10" xfId="0" applyFont="1" applyFill="1" applyBorder="1" applyAlignment="1" applyProtection="1">
      <alignment horizontal="center" vertical="center"/>
      <protection/>
    </xf>
    <xf numFmtId="0" fontId="33" fillId="18" borderId="10" xfId="0" applyFont="1" applyFill="1" applyBorder="1" applyAlignment="1" applyProtection="1">
      <alignment horizontal="center" wrapText="1"/>
      <protection/>
    </xf>
    <xf numFmtId="0" fontId="0" fillId="12" borderId="0" xfId="0" applyFont="1" applyFill="1" applyBorder="1" applyAlignment="1" applyProtection="1">
      <alignment horizontal="center" vertical="center"/>
      <protection/>
    </xf>
    <xf numFmtId="0" fontId="33" fillId="18" borderId="10" xfId="0" applyFont="1" applyFill="1" applyBorder="1" applyAlignment="1" applyProtection="1">
      <alignment horizontal="center" wrapText="1"/>
      <protection/>
    </xf>
    <xf numFmtId="0" fontId="2" fillId="12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0" fontId="2" fillId="0" borderId="10" xfId="49" applyNumberFormat="1" applyFont="1" applyBorder="1" applyAlignment="1">
      <alignment/>
    </xf>
    <xf numFmtId="10" fontId="52" fillId="0" borderId="10" xfId="49" applyNumberFormat="1" applyFont="1" applyFill="1" applyBorder="1" applyAlignment="1">
      <alignment horizontal="center"/>
    </xf>
    <xf numFmtId="2" fontId="52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0" fontId="0" fillId="33" borderId="10" xfId="0" applyNumberFormat="1" applyFont="1" applyFill="1" applyBorder="1" applyAlignment="1" applyProtection="1">
      <alignment horizontal="center" vertical="center"/>
      <protection locked="0"/>
    </xf>
    <xf numFmtId="10" fontId="0" fillId="33" borderId="10" xfId="0" applyNumberFormat="1" applyFill="1" applyBorder="1" applyAlignment="1" applyProtection="1">
      <alignment/>
      <protection locked="0"/>
    </xf>
    <xf numFmtId="0" fontId="53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0" fontId="33" fillId="33" borderId="30" xfId="0" applyFont="1" applyFill="1" applyBorder="1" applyAlignment="1" applyProtection="1">
      <alignment horizontal="center" vertical="center"/>
      <protection locked="0"/>
    </xf>
    <xf numFmtId="14" fontId="33" fillId="33" borderId="30" xfId="0" applyNumberFormat="1" applyFont="1" applyFill="1" applyBorder="1" applyAlignment="1" applyProtection="1">
      <alignment horizontal="center" vertical="center"/>
      <protection locked="0"/>
    </xf>
    <xf numFmtId="43" fontId="0" fillId="12" borderId="10" xfId="51" applyFont="1" applyFill="1" applyBorder="1" applyAlignment="1" applyProtection="1">
      <alignment horizontal="center"/>
      <protection locked="0"/>
    </xf>
    <xf numFmtId="43" fontId="0" fillId="33" borderId="10" xfId="51" applyFont="1" applyFill="1" applyBorder="1" applyAlignment="1" applyProtection="1">
      <alignment horizontal="center" vertical="center"/>
      <protection locked="0"/>
    </xf>
    <xf numFmtId="43" fontId="0" fillId="12" borderId="10" xfId="51" applyFont="1" applyFill="1" applyBorder="1" applyAlignment="1">
      <alignment horizontal="center" vertical="center"/>
    </xf>
    <xf numFmtId="43" fontId="0" fillId="0" borderId="10" xfId="51" applyFont="1" applyFill="1" applyBorder="1" applyAlignment="1" applyProtection="1">
      <alignment horizontal="center" vertical="center"/>
      <protection locked="0"/>
    </xf>
    <xf numFmtId="43" fontId="0" fillId="18" borderId="10" xfId="51" applyFont="1" applyFill="1" applyBorder="1" applyAlignment="1" applyProtection="1">
      <alignment/>
      <protection/>
    </xf>
    <xf numFmtId="43" fontId="0" fillId="33" borderId="10" xfId="51" applyFont="1" applyFill="1" applyBorder="1" applyAlignment="1" applyProtection="1">
      <alignment horizontal="center"/>
      <protection locked="0"/>
    </xf>
    <xf numFmtId="43" fontId="0" fillId="33" borderId="31" xfId="51" applyFont="1" applyFill="1" applyBorder="1" applyAlignment="1" applyProtection="1">
      <alignment horizontal="center"/>
      <protection locked="0"/>
    </xf>
    <xf numFmtId="43" fontId="0" fillId="33" borderId="10" xfId="5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3" fontId="8" fillId="0" borderId="10" xfId="51" applyFont="1" applyBorder="1" applyAlignment="1">
      <alignment horizontal="center" vertical="center"/>
    </xf>
    <xf numFmtId="167" fontId="8" fillId="0" borderId="10" xfId="5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9" fillId="0" borderId="10" xfId="5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43" fontId="8" fillId="0" borderId="10" xfId="51" applyFont="1" applyBorder="1" applyAlignment="1">
      <alignment horizontal="center"/>
    </xf>
    <xf numFmtId="43" fontId="8" fillId="0" borderId="0" xfId="0" applyNumberFormat="1" applyFont="1" applyAlignment="1">
      <alignment vertical="center"/>
    </xf>
    <xf numFmtId="10" fontId="0" fillId="0" borderId="0" xfId="0" applyNumberFormat="1" applyAlignment="1" applyProtection="1">
      <alignment/>
      <protection/>
    </xf>
    <xf numFmtId="10" fontId="0" fillId="0" borderId="0" xfId="49" applyNumberFormat="1" applyAlignment="1" applyProtection="1">
      <alignment/>
      <protection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4" fillId="36" borderId="10" xfId="0" applyFont="1" applyFill="1" applyBorder="1" applyAlignment="1" applyProtection="1">
      <alignment horizontal="center" vertical="center"/>
      <protection/>
    </xf>
    <xf numFmtId="0" fontId="55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2" borderId="28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1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34" borderId="3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" fillId="0" borderId="2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6" fillId="0" borderId="5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3" fillId="37" borderId="10" xfId="0" applyFont="1" applyFill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I33"/>
  <sheetViews>
    <sheetView showGridLines="0" zoomScale="85" zoomScaleNormal="85" zoomScalePageLayoutView="0" workbookViewId="0" topLeftCell="A1">
      <selection activeCell="I22" sqref="I22"/>
    </sheetView>
  </sheetViews>
  <sheetFormatPr defaultColWidth="31.7109375" defaultRowHeight="12.75"/>
  <cols>
    <col min="1" max="1" width="5.140625" style="62" customWidth="1"/>
    <col min="2" max="2" width="66.28125" style="62" customWidth="1"/>
    <col min="3" max="6" width="15.7109375" style="62" customWidth="1"/>
    <col min="7" max="7" width="7.421875" style="62" bestFit="1" customWidth="1"/>
    <col min="8" max="8" width="11.7109375" style="79" hidden="1" customWidth="1"/>
    <col min="9" max="9" width="11.28125" style="62" customWidth="1"/>
    <col min="10" max="252" width="9.140625" style="62" customWidth="1"/>
    <col min="253" max="253" width="5.140625" style="62" customWidth="1"/>
    <col min="254" max="254" width="66.28125" style="62" customWidth="1"/>
    <col min="255" max="255" width="15.7109375" style="62" customWidth="1"/>
    <col min="256" max="16384" width="31.7109375" style="62" bestFit="1" customWidth="1"/>
  </cols>
  <sheetData>
    <row r="1" ht="13.5" thickBot="1"/>
    <row r="2" spans="1:8" ht="21.75" customHeight="1" thickBot="1">
      <c r="A2" s="92"/>
      <c r="B2" s="78" t="s">
        <v>133</v>
      </c>
      <c r="C2" s="138" t="s">
        <v>146</v>
      </c>
      <c r="D2" s="138" t="s">
        <v>147</v>
      </c>
      <c r="E2" s="138" t="s">
        <v>179</v>
      </c>
      <c r="F2" s="138" t="s">
        <v>148</v>
      </c>
      <c r="H2" s="79" t="s">
        <v>152</v>
      </c>
    </row>
    <row r="3" spans="1:8" ht="21.75" customHeight="1">
      <c r="A3" s="92"/>
      <c r="B3" s="112" t="s">
        <v>184</v>
      </c>
      <c r="C3" s="138"/>
      <c r="D3" s="138"/>
      <c r="E3" s="138"/>
      <c r="F3" s="138"/>
      <c r="H3" s="79" t="s">
        <v>153</v>
      </c>
    </row>
    <row r="4" spans="1:6" ht="21.75" customHeight="1">
      <c r="A4" s="92"/>
      <c r="B4" s="113">
        <v>43405</v>
      </c>
      <c r="C4" s="138"/>
      <c r="D4" s="138"/>
      <c r="E4" s="138"/>
      <c r="F4" s="138"/>
    </row>
    <row r="5" spans="1:6" s="74" customFormat="1" ht="27" customHeight="1">
      <c r="A5" s="72">
        <v>1</v>
      </c>
      <c r="B5" s="73" t="s">
        <v>8</v>
      </c>
      <c r="C5" s="93" t="s">
        <v>126</v>
      </c>
      <c r="D5" s="93" t="s">
        <v>126</v>
      </c>
      <c r="E5" s="93" t="s">
        <v>126</v>
      </c>
      <c r="F5" s="93" t="s">
        <v>126</v>
      </c>
    </row>
    <row r="6" spans="1:6" s="74" customFormat="1" ht="27" customHeight="1">
      <c r="A6" s="72">
        <v>2</v>
      </c>
      <c r="B6" s="76" t="s">
        <v>56</v>
      </c>
      <c r="C6" s="93" t="s">
        <v>152</v>
      </c>
      <c r="D6" s="93" t="s">
        <v>152</v>
      </c>
      <c r="E6" s="93" t="s">
        <v>152</v>
      </c>
      <c r="F6" s="93" t="s">
        <v>152</v>
      </c>
    </row>
    <row r="7" spans="1:6" s="74" customFormat="1" ht="27" customHeight="1">
      <c r="A7" s="72">
        <v>3</v>
      </c>
      <c r="B7" s="76" t="s">
        <v>151</v>
      </c>
      <c r="C7" s="93">
        <v>1</v>
      </c>
      <c r="D7" s="93">
        <v>1</v>
      </c>
      <c r="E7" s="93">
        <v>1</v>
      </c>
      <c r="F7" s="93">
        <v>1</v>
      </c>
    </row>
    <row r="8" spans="1:6" s="74" customFormat="1" ht="27" customHeight="1">
      <c r="A8" s="72">
        <v>4</v>
      </c>
      <c r="B8" s="75" t="s">
        <v>66</v>
      </c>
      <c r="C8" s="106" t="s">
        <v>180</v>
      </c>
      <c r="D8" s="107" t="s">
        <v>181</v>
      </c>
      <c r="E8" s="107" t="s">
        <v>183</v>
      </c>
      <c r="F8" s="107" t="s">
        <v>182</v>
      </c>
    </row>
    <row r="9" spans="1:6" s="74" customFormat="1" ht="27" customHeight="1">
      <c r="A9" s="72">
        <v>5</v>
      </c>
      <c r="B9" s="76" t="s">
        <v>161</v>
      </c>
      <c r="C9" s="115">
        <v>2900</v>
      </c>
      <c r="D9" s="115">
        <v>4300</v>
      </c>
      <c r="E9" s="115">
        <v>1500</v>
      </c>
      <c r="F9" s="115">
        <v>2200</v>
      </c>
    </row>
    <row r="10" spans="1:6" s="74" customFormat="1" ht="27" customHeight="1">
      <c r="A10" s="72">
        <v>6</v>
      </c>
      <c r="B10" s="77" t="s">
        <v>149</v>
      </c>
      <c r="C10" s="116">
        <f>20%*937</f>
        <v>187.4</v>
      </c>
      <c r="D10" s="116">
        <f>20%*937</f>
        <v>187.4</v>
      </c>
      <c r="E10" s="116">
        <f>20%*937</f>
        <v>187.4</v>
      </c>
      <c r="F10" s="116"/>
    </row>
    <row r="11" spans="1:6" s="74" customFormat="1" ht="27" customHeight="1">
      <c r="A11" s="72">
        <v>7</v>
      </c>
      <c r="B11" s="77" t="s">
        <v>150</v>
      </c>
      <c r="C11" s="117">
        <v>0</v>
      </c>
      <c r="D11" s="117">
        <v>0</v>
      </c>
      <c r="E11" s="117">
        <v>0</v>
      </c>
      <c r="F11" s="117">
        <v>0</v>
      </c>
    </row>
    <row r="12" spans="1:6" s="74" customFormat="1" ht="27" customHeight="1">
      <c r="A12" s="72">
        <v>8</v>
      </c>
      <c r="B12" s="77" t="s">
        <v>155</v>
      </c>
      <c r="C12" s="108">
        <v>0.005</v>
      </c>
      <c r="D12" s="108">
        <v>0.005</v>
      </c>
      <c r="E12" s="108">
        <v>0.005</v>
      </c>
      <c r="F12" s="108">
        <v>0.005</v>
      </c>
    </row>
    <row r="13" spans="7:9" ht="25.5" customHeight="1" hidden="1">
      <c r="G13" s="63"/>
      <c r="H13" s="80"/>
      <c r="I13" s="63"/>
    </row>
    <row r="14" spans="2:9" ht="18" customHeight="1" hidden="1">
      <c r="B14" s="64" t="s">
        <v>134</v>
      </c>
      <c r="C14" s="64">
        <v>150</v>
      </c>
      <c r="D14" s="64">
        <v>150</v>
      </c>
      <c r="E14" s="64">
        <v>200</v>
      </c>
      <c r="F14" s="64">
        <v>200</v>
      </c>
      <c r="G14" s="63"/>
      <c r="H14" s="80"/>
      <c r="I14" s="63"/>
    </row>
    <row r="15" spans="7:9" ht="18" customHeight="1" hidden="1">
      <c r="G15" s="63"/>
      <c r="H15" s="80"/>
      <c r="I15" s="63"/>
    </row>
    <row r="16" spans="2:9" ht="18" customHeight="1" hidden="1">
      <c r="B16" s="64" t="s">
        <v>135</v>
      </c>
      <c r="C16" s="65">
        <f>C9/C14</f>
        <v>19.333333333333332</v>
      </c>
      <c r="D16" s="65">
        <f>D9/D14</f>
        <v>28.666666666666668</v>
      </c>
      <c r="E16" s="65">
        <f>E9/E14</f>
        <v>7.5</v>
      </c>
      <c r="F16" s="65">
        <f>F9/F14</f>
        <v>11</v>
      </c>
      <c r="G16" s="63"/>
      <c r="H16" s="80"/>
      <c r="I16" s="63"/>
    </row>
    <row r="17" spans="2:9" ht="18" customHeight="1" hidden="1">
      <c r="B17" s="64" t="s">
        <v>136</v>
      </c>
      <c r="C17" s="65">
        <f>C16*1.5</f>
        <v>29</v>
      </c>
      <c r="D17" s="65">
        <f>D16*1.5</f>
        <v>43</v>
      </c>
      <c r="E17" s="65">
        <f>E16*1.5</f>
        <v>11.25</v>
      </c>
      <c r="F17" s="65">
        <f>F16*1.5</f>
        <v>16.5</v>
      </c>
      <c r="G17" s="63"/>
      <c r="H17" s="80"/>
      <c r="I17" s="63"/>
    </row>
    <row r="18" spans="2:9" ht="18" customHeight="1" hidden="1">
      <c r="B18" s="64" t="s">
        <v>137</v>
      </c>
      <c r="C18" s="65">
        <f>(C17*1.2)</f>
        <v>34.8</v>
      </c>
      <c r="D18" s="65">
        <f>(D17*1.2)</f>
        <v>51.6</v>
      </c>
      <c r="E18" s="65">
        <f>(E17*1.2)</f>
        <v>13.5</v>
      </c>
      <c r="F18" s="65">
        <f>(F17*1.2)</f>
        <v>19.8</v>
      </c>
      <c r="G18" s="63"/>
      <c r="H18" s="80"/>
      <c r="I18" s="63"/>
    </row>
    <row r="19" spans="2:9" s="66" customFormat="1" ht="18" customHeight="1" hidden="1">
      <c r="B19" s="67" t="s">
        <v>138</v>
      </c>
      <c r="C19" s="68">
        <f>C16*0.2</f>
        <v>3.8666666666666667</v>
      </c>
      <c r="D19" s="68">
        <f>D16*0.2</f>
        <v>5.733333333333334</v>
      </c>
      <c r="E19" s="68">
        <f>E16*0.2</f>
        <v>1.5</v>
      </c>
      <c r="F19" s="68">
        <f>F16*0.2</f>
        <v>2.2</v>
      </c>
      <c r="G19" s="69"/>
      <c r="H19" s="81"/>
      <c r="I19" s="69"/>
    </row>
    <row r="20" spans="2:9" s="66" customFormat="1" ht="18" customHeight="1" hidden="1">
      <c r="B20" s="67" t="s">
        <v>139</v>
      </c>
      <c r="C20" s="68">
        <v>0</v>
      </c>
      <c r="D20" s="68">
        <v>0</v>
      </c>
      <c r="E20" s="68">
        <v>0</v>
      </c>
      <c r="F20" s="68">
        <v>0</v>
      </c>
      <c r="G20" s="69"/>
      <c r="H20" s="81"/>
      <c r="I20" s="69"/>
    </row>
    <row r="21" spans="2:9" s="66" customFormat="1" ht="18" customHeight="1" hidden="1">
      <c r="B21" s="67" t="s">
        <v>140</v>
      </c>
      <c r="C21" s="68">
        <v>0</v>
      </c>
      <c r="D21" s="68" t="e">
        <f>#REF!*20%</f>
        <v>#REF!</v>
      </c>
      <c r="E21" s="68">
        <v>0</v>
      </c>
      <c r="F21" s="68">
        <v>0</v>
      </c>
      <c r="G21" s="69"/>
      <c r="H21" s="81"/>
      <c r="I21" s="69"/>
    </row>
    <row r="22" spans="2:9" ht="18" customHeight="1">
      <c r="B22" s="63"/>
      <c r="C22" s="70"/>
      <c r="D22" s="70"/>
      <c r="E22" s="70"/>
      <c r="F22" s="70"/>
      <c r="G22" s="63"/>
      <c r="H22" s="80"/>
      <c r="I22" s="63"/>
    </row>
    <row r="23" spans="3:6" ht="18" customHeight="1">
      <c r="C23" s="71"/>
      <c r="D23" s="71"/>
      <c r="E23" s="71"/>
      <c r="F23" s="71"/>
    </row>
    <row r="24" spans="1:6" ht="18" customHeight="1">
      <c r="A24" s="72">
        <v>9</v>
      </c>
      <c r="B24" s="77" t="s">
        <v>141</v>
      </c>
      <c r="C24" s="114">
        <v>3.1</v>
      </c>
      <c r="D24" s="114">
        <v>3.1</v>
      </c>
      <c r="E24" s="114">
        <v>3.1</v>
      </c>
      <c r="F24" s="114">
        <v>3.1</v>
      </c>
    </row>
    <row r="25" spans="1:6" ht="18" customHeight="1">
      <c r="A25" s="72">
        <v>10</v>
      </c>
      <c r="B25" s="77" t="s">
        <v>142</v>
      </c>
      <c r="C25" s="119">
        <v>0</v>
      </c>
      <c r="D25" s="119">
        <v>0</v>
      </c>
      <c r="E25" s="119">
        <v>2</v>
      </c>
      <c r="F25" s="119">
        <v>0</v>
      </c>
    </row>
    <row r="26" spans="1:6" ht="18" customHeight="1" hidden="1">
      <c r="A26" s="72">
        <v>11</v>
      </c>
      <c r="B26" s="77" t="s">
        <v>143</v>
      </c>
      <c r="C26" s="119">
        <f>(C25*C24)*22</f>
        <v>0</v>
      </c>
      <c r="D26" s="119">
        <f>(D25*D24)*22</f>
        <v>0</v>
      </c>
      <c r="E26" s="119">
        <f>(E25*E24)*22</f>
        <v>136.4</v>
      </c>
      <c r="F26" s="119">
        <f>(F25*F24)*22</f>
        <v>0</v>
      </c>
    </row>
    <row r="27" spans="1:6" ht="18" customHeight="1" hidden="1">
      <c r="A27" s="72">
        <v>12</v>
      </c>
      <c r="B27" s="77" t="s">
        <v>144</v>
      </c>
      <c r="C27" s="120">
        <f>IF(C25&lt;&gt;0,C9*6%,0)</f>
        <v>0</v>
      </c>
      <c r="D27" s="120">
        <f>IF(D25&lt;&gt;0,D9*6%,0)</f>
        <v>0</v>
      </c>
      <c r="E27" s="120">
        <f>IF(E25&lt;&gt;0,E9*6%,0)</f>
        <v>90</v>
      </c>
      <c r="F27" s="120">
        <f>IF(F25&lt;&gt;0,F9*6%,0)</f>
        <v>0</v>
      </c>
    </row>
    <row r="28" spans="1:6" ht="18" customHeight="1" hidden="1">
      <c r="A28" s="72">
        <v>13</v>
      </c>
      <c r="B28" s="77" t="s">
        <v>145</v>
      </c>
      <c r="C28" s="119">
        <f>IF(C26-C27&gt;=0,C26-C27,0)</f>
        <v>0</v>
      </c>
      <c r="D28" s="119">
        <f>IF(D26-D27&gt;=0,D26-D27,0)</f>
        <v>0</v>
      </c>
      <c r="E28" s="119">
        <f>IF(E26-E27&gt;=0,E26-E27,0)</f>
        <v>46.400000000000006</v>
      </c>
      <c r="F28" s="119">
        <f>IF(F26-F27&gt;=0,F26-F27,0)</f>
        <v>0</v>
      </c>
    </row>
    <row r="29" spans="1:6" ht="30.75" customHeight="1">
      <c r="A29" s="95">
        <v>14</v>
      </c>
      <c r="B29" s="94" t="s">
        <v>156</v>
      </c>
      <c r="C29" s="121">
        <v>130</v>
      </c>
      <c r="D29" s="121">
        <v>130</v>
      </c>
      <c r="E29" s="121">
        <v>130</v>
      </c>
      <c r="F29" s="121">
        <v>130</v>
      </c>
    </row>
    <row r="30" spans="1:6" ht="30">
      <c r="A30" s="95">
        <v>15</v>
      </c>
      <c r="B30" s="96" t="s">
        <v>157</v>
      </c>
      <c r="C30" s="118">
        <f>(C29*2)/12</f>
        <v>21.666666666666668</v>
      </c>
      <c r="D30" s="118">
        <f>(D29*2)/12</f>
        <v>21.666666666666668</v>
      </c>
      <c r="E30" s="118">
        <f>(E29*2)/12</f>
        <v>21.666666666666668</v>
      </c>
      <c r="F30" s="118">
        <f>(F29*2)/12</f>
        <v>21.666666666666668</v>
      </c>
    </row>
    <row r="31" spans="1:9" ht="26.25" customHeight="1">
      <c r="A31" s="95">
        <v>16</v>
      </c>
      <c r="B31" s="98" t="s">
        <v>158</v>
      </c>
      <c r="C31" s="109">
        <v>0.0529</v>
      </c>
      <c r="D31" s="109">
        <v>0.0529</v>
      </c>
      <c r="E31" s="109">
        <v>0.01</v>
      </c>
      <c r="F31" s="109">
        <v>0.0529</v>
      </c>
      <c r="G31" s="134"/>
      <c r="I31" s="135"/>
    </row>
    <row r="32" spans="1:9" ht="26.25" customHeight="1">
      <c r="A32" s="97">
        <v>17</v>
      </c>
      <c r="B32" s="98" t="s">
        <v>159</v>
      </c>
      <c r="C32" s="109">
        <v>0.1168</v>
      </c>
      <c r="D32" s="109">
        <v>0.177</v>
      </c>
      <c r="E32" s="109">
        <v>0.01</v>
      </c>
      <c r="F32" s="109">
        <v>0.0605</v>
      </c>
      <c r="G32" s="134"/>
      <c r="I32" s="135"/>
    </row>
    <row r="33" ht="12.75">
      <c r="B33" s="79"/>
    </row>
  </sheetData>
  <sheetProtection/>
  <mergeCells count="4">
    <mergeCell ref="C2:C4"/>
    <mergeCell ref="D2:D4"/>
    <mergeCell ref="E2:E4"/>
    <mergeCell ref="F2:F4"/>
  </mergeCells>
  <dataValidations count="6">
    <dataValidation allowBlank="1" showInputMessage="1" showErrorMessage="1" promptTitle="Salário Normativo da Categoria" prompt="(DIGITE AQUI - Acordo ou Convenção Coletiva que balizará a proposta)&#10;&#10;" sqref="B3"/>
    <dataValidation allowBlank="1" showInputMessage="1" showErrorMessage="1" promptTitle="Salário-Base" prompt="Informe o salário-base que será pago ao profissional." sqref="C5:F5"/>
    <dataValidation allowBlank="1" showInputMessage="1" showErrorMessage="1" promptTitle="ANO DO ACORDO, CONVENÇÃO, ETC" prompt="DIGITE AQUI - O ano do Acordo ou Convenção Coletiva que balizará a proposta, no formato aaaa&#10;&#10;" sqref="B4"/>
    <dataValidation type="list" allowBlank="1" showInputMessage="1" showErrorMessage="1" sqref="C6:F6">
      <formula1>$H$2:$H$3</formula1>
    </dataValidation>
    <dataValidation allowBlank="1" showInputMessage="1" showErrorMessage="1" promptTitle="DIGITE AQUI" prompt="QUANTIDADE DE PROFISSIONAIS / UN" sqref="C7:F7"/>
    <dataValidation allowBlank="1" showInputMessage="1" showErrorMessage="1" promptTitle="Uniforme" prompt="Informar o custo médio de 1 uniforme completo." sqref="C29:F29"/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M143"/>
  <sheetViews>
    <sheetView showGridLines="0" zoomScale="118" zoomScaleNormal="118" zoomScalePageLayoutView="0" workbookViewId="0" topLeftCell="A91">
      <selection activeCell="H72" sqref="H72"/>
    </sheetView>
  </sheetViews>
  <sheetFormatPr defaultColWidth="9.140625" defaultRowHeight="12.75"/>
  <cols>
    <col min="1" max="1" width="10.00390625" style="0" bestFit="1" customWidth="1"/>
    <col min="5" max="5" width="10.8515625" style="0" bestFit="1" customWidth="1"/>
    <col min="7" max="7" width="19.140625" style="0" customWidth="1"/>
    <col min="8" max="8" width="10.00390625" style="0" customWidth="1"/>
    <col min="9" max="9" width="20.7109375" style="0" customWidth="1"/>
    <col min="10" max="10" width="5.00390625" style="0" customWidth="1"/>
    <col min="11" max="11" width="33.140625" style="0" customWidth="1"/>
    <col min="12" max="12" width="15.8515625" style="0" customWidth="1"/>
    <col min="13" max="13" width="9.57421875" style="0" bestFit="1" customWidth="1"/>
  </cols>
  <sheetData>
    <row r="1" spans="1:9" ht="12.75">
      <c r="A1" s="220"/>
      <c r="B1" s="220"/>
      <c r="C1" s="220"/>
      <c r="D1" s="220"/>
      <c r="E1" s="220"/>
      <c r="F1" s="220"/>
      <c r="G1" s="220"/>
      <c r="H1" s="220"/>
      <c r="I1" s="220"/>
    </row>
    <row r="2" spans="1:9" ht="15">
      <c r="A2" s="139" t="s">
        <v>129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55" t="s">
        <v>9</v>
      </c>
      <c r="B3" s="170" t="s">
        <v>128</v>
      </c>
      <c r="C3" s="171"/>
      <c r="D3" s="171"/>
      <c r="E3" s="171"/>
      <c r="F3" s="171"/>
      <c r="G3" s="171"/>
      <c r="H3" s="172"/>
      <c r="I3" s="84">
        <f ca="1">TODAY()</f>
        <v>43096</v>
      </c>
    </row>
    <row r="4" spans="1:9" ht="12.75">
      <c r="A4" s="55" t="s">
        <v>10</v>
      </c>
      <c r="B4" s="173" t="s">
        <v>53</v>
      </c>
      <c r="C4" s="173"/>
      <c r="D4" s="173"/>
      <c r="E4" s="173"/>
      <c r="F4" s="173"/>
      <c r="G4" s="173"/>
      <c r="H4" s="173"/>
      <c r="I4" s="82" t="s">
        <v>127</v>
      </c>
    </row>
    <row r="5" spans="1:9" ht="12.75">
      <c r="A5" s="55" t="s">
        <v>11</v>
      </c>
      <c r="B5" s="151" t="s">
        <v>65</v>
      </c>
      <c r="C5" s="151"/>
      <c r="D5" s="151"/>
      <c r="E5" s="151"/>
      <c r="F5" s="151"/>
      <c r="G5" s="151"/>
      <c r="H5" s="151"/>
      <c r="I5" s="84">
        <f>Inf_BÁSICAS!B4</f>
        <v>43405</v>
      </c>
    </row>
    <row r="6" spans="1:9" ht="12.75">
      <c r="A6" s="55" t="s">
        <v>12</v>
      </c>
      <c r="B6" s="173" t="s">
        <v>54</v>
      </c>
      <c r="C6" s="173"/>
      <c r="D6" s="173"/>
      <c r="E6" s="173"/>
      <c r="F6" s="173"/>
      <c r="G6" s="173"/>
      <c r="H6" s="173"/>
      <c r="I6" s="55">
        <v>12</v>
      </c>
    </row>
    <row r="7" spans="1:9" ht="12.75">
      <c r="A7" s="10"/>
      <c r="B7" s="31"/>
      <c r="C7" s="31"/>
      <c r="D7" s="31"/>
      <c r="E7" s="31"/>
      <c r="F7" s="31"/>
      <c r="G7" s="31"/>
      <c r="H7" s="10"/>
      <c r="I7" s="10"/>
    </row>
    <row r="8" spans="1:9" ht="15">
      <c r="A8" s="139" t="s">
        <v>130</v>
      </c>
      <c r="B8" s="139"/>
      <c r="C8" s="139"/>
      <c r="D8" s="139"/>
      <c r="E8" s="139"/>
      <c r="F8" s="139"/>
      <c r="G8" s="139"/>
      <c r="H8" s="139"/>
      <c r="I8" s="139"/>
    </row>
    <row r="9" spans="1:9" ht="12.75">
      <c r="A9" s="166" t="s">
        <v>55</v>
      </c>
      <c r="B9" s="166"/>
      <c r="C9" s="166" t="s">
        <v>56</v>
      </c>
      <c r="D9" s="166"/>
      <c r="E9" s="166" t="s">
        <v>57</v>
      </c>
      <c r="F9" s="166"/>
      <c r="G9" s="166"/>
      <c r="H9" s="166"/>
      <c r="I9" s="166"/>
    </row>
    <row r="10" spans="1:9" ht="12.75">
      <c r="A10" s="164" t="str">
        <f>Inf_BÁSICAS!C5</f>
        <v>SAÚDE</v>
      </c>
      <c r="B10" s="165"/>
      <c r="C10" s="167" t="str">
        <f>Inf_BÁSICAS!C6</f>
        <v>Posto</v>
      </c>
      <c r="D10" s="168"/>
      <c r="E10" s="164">
        <f>Inf_BÁSICAS!C7</f>
        <v>1</v>
      </c>
      <c r="F10" s="169"/>
      <c r="G10" s="169"/>
      <c r="H10" s="169"/>
      <c r="I10" s="165"/>
    </row>
    <row r="11" spans="1:9" ht="12.75">
      <c r="A11" s="10"/>
      <c r="B11" s="31"/>
      <c r="C11" s="31"/>
      <c r="D11" s="31"/>
      <c r="E11" s="31"/>
      <c r="F11" s="31"/>
      <c r="G11" s="31"/>
      <c r="H11" s="10"/>
      <c r="I11" s="10"/>
    </row>
    <row r="12" spans="1:9" ht="15">
      <c r="A12" s="139" t="s">
        <v>131</v>
      </c>
      <c r="B12" s="139"/>
      <c r="C12" s="139"/>
      <c r="D12" s="139"/>
      <c r="E12" s="139"/>
      <c r="F12" s="139"/>
      <c r="G12" s="139"/>
      <c r="H12" s="139"/>
      <c r="I12" s="139"/>
    </row>
    <row r="13" spans="1:9" ht="12.75">
      <c r="A13" s="55">
        <v>1</v>
      </c>
      <c r="B13" s="173" t="s">
        <v>8</v>
      </c>
      <c r="C13" s="173"/>
      <c r="D13" s="173"/>
      <c r="E13" s="173"/>
      <c r="F13" s="173"/>
      <c r="G13" s="173"/>
      <c r="H13" s="173"/>
      <c r="I13" s="82" t="str">
        <f>A10</f>
        <v>SAÚDE</v>
      </c>
    </row>
    <row r="14" spans="1:9" ht="12.75">
      <c r="A14" s="55">
        <v>2</v>
      </c>
      <c r="B14" s="151" t="s">
        <v>66</v>
      </c>
      <c r="C14" s="151"/>
      <c r="D14" s="151"/>
      <c r="E14" s="151"/>
      <c r="F14" s="151"/>
      <c r="G14" s="151"/>
      <c r="H14" s="151"/>
      <c r="I14" s="55" t="str">
        <f>Inf_BÁSICAS!C8</f>
        <v>2251-25</v>
      </c>
    </row>
    <row r="15" spans="1:9" ht="12.75">
      <c r="A15" s="55">
        <v>3</v>
      </c>
      <c r="B15" s="173" t="s">
        <v>7</v>
      </c>
      <c r="C15" s="173"/>
      <c r="D15" s="173"/>
      <c r="E15" s="173"/>
      <c r="F15" s="173"/>
      <c r="G15" s="173"/>
      <c r="H15" s="173"/>
      <c r="I15" s="83">
        <f>Inf_BÁSICAS!C9</f>
        <v>2900</v>
      </c>
    </row>
    <row r="16" spans="1:9" ht="12.75">
      <c r="A16" s="55">
        <v>4</v>
      </c>
      <c r="B16" s="173" t="s">
        <v>6</v>
      </c>
      <c r="C16" s="173"/>
      <c r="D16" s="173"/>
      <c r="E16" s="173"/>
      <c r="F16" s="173"/>
      <c r="G16" s="173"/>
      <c r="H16" s="173"/>
      <c r="I16" s="82" t="str">
        <f>Inf_BÁSICAS!C2</f>
        <v>Médico</v>
      </c>
    </row>
    <row r="17" spans="1:9" ht="12.75">
      <c r="A17" s="55">
        <v>5</v>
      </c>
      <c r="B17" s="173" t="s">
        <v>5</v>
      </c>
      <c r="C17" s="173"/>
      <c r="D17" s="173"/>
      <c r="E17" s="173"/>
      <c r="F17" s="173"/>
      <c r="G17" s="173"/>
      <c r="H17" s="173"/>
      <c r="I17" s="84">
        <f>Inf_BÁSICAS!B4</f>
        <v>43405</v>
      </c>
    </row>
    <row r="18" spans="1:9" ht="12.7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15">
      <c r="A19" s="139" t="s">
        <v>31</v>
      </c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61"/>
      <c r="B20" s="160" t="s">
        <v>17</v>
      </c>
      <c r="C20" s="160"/>
      <c r="D20" s="160"/>
      <c r="E20" s="160"/>
      <c r="F20" s="160"/>
      <c r="G20" s="160"/>
      <c r="H20" s="61" t="s">
        <v>2</v>
      </c>
      <c r="I20" s="61" t="s">
        <v>1</v>
      </c>
    </row>
    <row r="21" spans="1:9" ht="12.75">
      <c r="A21" s="43" t="s">
        <v>9</v>
      </c>
      <c r="B21" s="150" t="s">
        <v>52</v>
      </c>
      <c r="C21" s="151"/>
      <c r="D21" s="151"/>
      <c r="E21" s="151"/>
      <c r="F21" s="151"/>
      <c r="G21" s="151"/>
      <c r="H21" s="85"/>
      <c r="I21" s="86">
        <f>I15</f>
        <v>2900</v>
      </c>
    </row>
    <row r="22" spans="1:9" ht="12.75">
      <c r="A22" s="43" t="s">
        <v>10</v>
      </c>
      <c r="B22" s="150" t="s">
        <v>67</v>
      </c>
      <c r="C22" s="151"/>
      <c r="D22" s="151"/>
      <c r="E22" s="151"/>
      <c r="F22" s="151"/>
      <c r="G22" s="151"/>
      <c r="H22" s="30"/>
      <c r="I22" s="86">
        <f>Inf_BÁSICAS!C11</f>
        <v>0</v>
      </c>
    </row>
    <row r="23" spans="1:9" ht="12.75">
      <c r="A23" s="43" t="s">
        <v>11</v>
      </c>
      <c r="B23" s="150" t="s">
        <v>68</v>
      </c>
      <c r="C23" s="151"/>
      <c r="D23" s="151"/>
      <c r="E23" s="151"/>
      <c r="F23" s="151"/>
      <c r="G23" s="151"/>
      <c r="H23" s="30"/>
      <c r="I23" s="86">
        <f>Inf_BÁSICAS!C10</f>
        <v>187.4</v>
      </c>
    </row>
    <row r="24" spans="1:9" ht="12.75">
      <c r="A24" s="43" t="s">
        <v>12</v>
      </c>
      <c r="B24" s="150" t="s">
        <v>3</v>
      </c>
      <c r="C24" s="151"/>
      <c r="D24" s="151"/>
      <c r="E24" s="151"/>
      <c r="F24" s="151"/>
      <c r="G24" s="151"/>
      <c r="H24" s="30"/>
      <c r="I24" s="86">
        <v>0</v>
      </c>
    </row>
    <row r="25" spans="1:9" ht="12.75">
      <c r="A25" s="221" t="s">
        <v>94</v>
      </c>
      <c r="B25" s="221"/>
      <c r="C25" s="221"/>
      <c r="D25" s="221"/>
      <c r="E25" s="221"/>
      <c r="F25" s="221"/>
      <c r="G25" s="221"/>
      <c r="H25" s="221"/>
      <c r="I25" s="87">
        <f>TRUNC(SUM(I21:I24),2)</f>
        <v>3087.4</v>
      </c>
    </row>
    <row r="26" spans="1:10" ht="12.75">
      <c r="A26" s="3"/>
      <c r="B26" s="3"/>
      <c r="C26" s="3"/>
      <c r="D26" s="3"/>
      <c r="E26" s="3"/>
      <c r="F26" s="3"/>
      <c r="G26" s="3"/>
      <c r="H26" s="3"/>
      <c r="I26" s="4"/>
      <c r="J26" s="5"/>
    </row>
    <row r="27" spans="1:10" ht="15">
      <c r="A27" s="139" t="s">
        <v>69</v>
      </c>
      <c r="B27" s="139"/>
      <c r="C27" s="139"/>
      <c r="D27" s="139"/>
      <c r="E27" s="139"/>
      <c r="F27" s="139"/>
      <c r="G27" s="139"/>
      <c r="H27" s="139"/>
      <c r="I27" s="139"/>
      <c r="J27" s="5"/>
    </row>
    <row r="28" spans="1:10" ht="12.75">
      <c r="A28" s="141" t="s">
        <v>81</v>
      </c>
      <c r="B28" s="142"/>
      <c r="C28" s="142"/>
      <c r="D28" s="142"/>
      <c r="E28" s="142"/>
      <c r="F28" s="142"/>
      <c r="G28" s="143"/>
      <c r="H28" s="89" t="s">
        <v>2</v>
      </c>
      <c r="I28" s="89" t="s">
        <v>1</v>
      </c>
      <c r="J28" s="5"/>
    </row>
    <row r="29" spans="1:10" ht="12.75">
      <c r="A29" s="34" t="s">
        <v>9</v>
      </c>
      <c r="B29" s="146" t="s">
        <v>132</v>
      </c>
      <c r="C29" s="154"/>
      <c r="D29" s="154"/>
      <c r="E29" s="154"/>
      <c r="F29" s="154"/>
      <c r="G29" s="154"/>
      <c r="H29" s="1">
        <v>0.0909</v>
      </c>
      <c r="I29" s="86">
        <f>$I$25*H29</f>
        <v>280.64466</v>
      </c>
      <c r="J29" s="5"/>
    </row>
    <row r="30" spans="1:10" ht="12.75">
      <c r="A30" s="34" t="s">
        <v>10</v>
      </c>
      <c r="B30" s="154" t="s">
        <v>125</v>
      </c>
      <c r="C30" s="154"/>
      <c r="D30" s="154"/>
      <c r="E30" s="154"/>
      <c r="F30" s="154"/>
      <c r="G30" s="154"/>
      <c r="H30" s="44">
        <v>0.0303</v>
      </c>
      <c r="I30" s="86">
        <f>H30*I25</f>
        <v>93.54822</v>
      </c>
      <c r="J30" s="5"/>
    </row>
    <row r="31" spans="1:10" ht="12.75">
      <c r="A31" s="140" t="s">
        <v>71</v>
      </c>
      <c r="B31" s="140"/>
      <c r="C31" s="140"/>
      <c r="D31" s="140"/>
      <c r="E31" s="140"/>
      <c r="F31" s="140"/>
      <c r="G31" s="140"/>
      <c r="H31" s="7">
        <f>TRUNC(SUM(H29:H30),4)</f>
        <v>0.1212</v>
      </c>
      <c r="I31" s="88">
        <f>TRUNC(SUM(I29:I30),2)</f>
        <v>374.19</v>
      </c>
      <c r="J31" s="5"/>
    </row>
    <row r="32" spans="1:10" ht="12.75">
      <c r="A32" s="161"/>
      <c r="B32" s="162"/>
      <c r="C32" s="162"/>
      <c r="D32" s="162"/>
      <c r="E32" s="162"/>
      <c r="F32" s="162"/>
      <c r="G32" s="162"/>
      <c r="H32" s="162"/>
      <c r="I32" s="162"/>
      <c r="J32" s="5"/>
    </row>
    <row r="33" spans="1:12" ht="12.75">
      <c r="A33" s="148" t="s">
        <v>82</v>
      </c>
      <c r="B33" s="148"/>
      <c r="C33" s="148"/>
      <c r="D33" s="148"/>
      <c r="E33" s="148"/>
      <c r="F33" s="148"/>
      <c r="G33" s="148"/>
      <c r="H33" s="89" t="s">
        <v>2</v>
      </c>
      <c r="I33" s="89" t="s">
        <v>1</v>
      </c>
      <c r="J33" s="5"/>
      <c r="K33" s="59"/>
      <c r="L33" s="58"/>
    </row>
    <row r="34" spans="1:12" ht="12.75">
      <c r="A34" s="34" t="s">
        <v>9</v>
      </c>
      <c r="B34" s="146" t="s">
        <v>74</v>
      </c>
      <c r="C34" s="154"/>
      <c r="D34" s="154"/>
      <c r="E34" s="154"/>
      <c r="F34" s="154"/>
      <c r="G34" s="154"/>
      <c r="H34" s="1">
        <v>0.2</v>
      </c>
      <c r="I34" s="50">
        <f>H34*$I$25</f>
        <v>617.48</v>
      </c>
      <c r="J34" s="5"/>
      <c r="K34" s="60"/>
      <c r="L34" s="58"/>
    </row>
    <row r="35" spans="1:11" ht="12.75">
      <c r="A35" s="34" t="s">
        <v>10</v>
      </c>
      <c r="B35" s="146" t="s">
        <v>75</v>
      </c>
      <c r="C35" s="154"/>
      <c r="D35" s="154"/>
      <c r="E35" s="154"/>
      <c r="F35" s="154"/>
      <c r="G35" s="154"/>
      <c r="H35" s="1">
        <v>0.025</v>
      </c>
      <c r="I35" s="50">
        <f aca="true" t="shared" si="0" ref="I35:I41">H35*$I$25</f>
        <v>77.185</v>
      </c>
      <c r="J35" s="5"/>
      <c r="K35" s="59"/>
    </row>
    <row r="36" spans="1:11" ht="12.75">
      <c r="A36" s="34" t="s">
        <v>11</v>
      </c>
      <c r="B36" s="146" t="s">
        <v>154</v>
      </c>
      <c r="C36" s="154"/>
      <c r="D36" s="154"/>
      <c r="E36" s="154"/>
      <c r="F36" s="154"/>
      <c r="G36" s="154"/>
      <c r="H36" s="1">
        <f>Inf_BÁSICAS!C12</f>
        <v>0.005</v>
      </c>
      <c r="I36" s="50">
        <f t="shared" si="0"/>
        <v>15.437000000000001</v>
      </c>
      <c r="J36" s="5"/>
      <c r="K36" s="59"/>
    </row>
    <row r="37" spans="1:10" ht="12.75">
      <c r="A37" s="34" t="s">
        <v>12</v>
      </c>
      <c r="B37" s="146" t="s">
        <v>73</v>
      </c>
      <c r="C37" s="146"/>
      <c r="D37" s="146"/>
      <c r="E37" s="146"/>
      <c r="F37" s="146"/>
      <c r="G37" s="146"/>
      <c r="H37" s="1">
        <v>0.015</v>
      </c>
      <c r="I37" s="50">
        <f t="shared" si="0"/>
        <v>46.311</v>
      </c>
      <c r="J37" s="5"/>
    </row>
    <row r="38" spans="1:10" ht="12.75">
      <c r="A38" s="34" t="s">
        <v>13</v>
      </c>
      <c r="B38" s="146" t="s">
        <v>76</v>
      </c>
      <c r="C38" s="154"/>
      <c r="D38" s="154"/>
      <c r="E38" s="154"/>
      <c r="F38" s="154"/>
      <c r="G38" s="154"/>
      <c r="H38" s="1">
        <v>0.01</v>
      </c>
      <c r="I38" s="50">
        <f t="shared" si="0"/>
        <v>30.874000000000002</v>
      </c>
      <c r="J38" s="5"/>
    </row>
    <row r="39" spans="1:10" ht="12.75">
      <c r="A39" s="34" t="s">
        <v>14</v>
      </c>
      <c r="B39" s="146" t="s">
        <v>77</v>
      </c>
      <c r="C39" s="154"/>
      <c r="D39" s="154"/>
      <c r="E39" s="154"/>
      <c r="F39" s="154"/>
      <c r="G39" s="154"/>
      <c r="H39" s="1">
        <v>0.006</v>
      </c>
      <c r="I39" s="50">
        <f t="shared" si="0"/>
        <v>18.5244</v>
      </c>
      <c r="J39" s="5"/>
    </row>
    <row r="40" spans="1:10" ht="12.75">
      <c r="A40" s="34" t="s">
        <v>15</v>
      </c>
      <c r="B40" s="146" t="s">
        <v>78</v>
      </c>
      <c r="C40" s="154"/>
      <c r="D40" s="154"/>
      <c r="E40" s="154"/>
      <c r="F40" s="154"/>
      <c r="G40" s="154"/>
      <c r="H40" s="1">
        <v>0.002</v>
      </c>
      <c r="I40" s="50">
        <f t="shared" si="0"/>
        <v>6.1748</v>
      </c>
      <c r="J40" s="5"/>
    </row>
    <row r="41" spans="1:10" ht="12.75">
      <c r="A41" s="34" t="s">
        <v>16</v>
      </c>
      <c r="B41" s="146" t="s">
        <v>79</v>
      </c>
      <c r="C41" s="154"/>
      <c r="D41" s="154"/>
      <c r="E41" s="154"/>
      <c r="F41" s="154"/>
      <c r="G41" s="154"/>
      <c r="H41" s="1">
        <v>0.08</v>
      </c>
      <c r="I41" s="50">
        <f t="shared" si="0"/>
        <v>246.99200000000002</v>
      </c>
      <c r="J41" s="5"/>
    </row>
    <row r="42" spans="1:11" ht="12.75">
      <c r="A42" s="140" t="s">
        <v>80</v>
      </c>
      <c r="B42" s="140"/>
      <c r="C42" s="140"/>
      <c r="D42" s="140"/>
      <c r="E42" s="140"/>
      <c r="F42" s="140"/>
      <c r="G42" s="140"/>
      <c r="H42" s="7">
        <f>SUM(H34:H41)</f>
        <v>0.343</v>
      </c>
      <c r="I42" s="49">
        <f>TRUNC(SUM(I34:I41),2)</f>
        <v>1058.97</v>
      </c>
      <c r="J42" s="5"/>
      <c r="K42" s="40"/>
    </row>
    <row r="43" spans="1:10" ht="12.75">
      <c r="A43" s="158"/>
      <c r="B43" s="158"/>
      <c r="C43" s="158"/>
      <c r="D43" s="158"/>
      <c r="E43" s="158"/>
      <c r="F43" s="158"/>
      <c r="G43" s="158"/>
      <c r="H43" s="158"/>
      <c r="I43" s="159"/>
      <c r="J43" s="5"/>
    </row>
    <row r="44" spans="1:10" ht="12.75">
      <c r="A44" s="148" t="s">
        <v>83</v>
      </c>
      <c r="B44" s="148"/>
      <c r="C44" s="148"/>
      <c r="D44" s="148"/>
      <c r="E44" s="148"/>
      <c r="F44" s="148"/>
      <c r="G44" s="148"/>
      <c r="H44" s="91"/>
      <c r="I44" s="89" t="s">
        <v>1</v>
      </c>
      <c r="J44" s="5"/>
    </row>
    <row r="45" spans="1:10" ht="12.75">
      <c r="A45" s="34" t="s">
        <v>9</v>
      </c>
      <c r="B45" s="147" t="s">
        <v>84</v>
      </c>
      <c r="C45" s="157"/>
      <c r="D45" s="157"/>
      <c r="E45" s="157"/>
      <c r="F45" s="157"/>
      <c r="G45" s="157"/>
      <c r="H45" s="42" t="s">
        <v>0</v>
      </c>
      <c r="I45" s="48">
        <f>Inf_BÁSICAS!C28</f>
        <v>0</v>
      </c>
      <c r="J45" s="5"/>
    </row>
    <row r="46" spans="1:10" ht="12.75">
      <c r="A46" s="34" t="s">
        <v>10</v>
      </c>
      <c r="B46" s="147" t="s">
        <v>85</v>
      </c>
      <c r="C46" s="157"/>
      <c r="D46" s="157"/>
      <c r="E46" s="157"/>
      <c r="F46" s="157"/>
      <c r="G46" s="157"/>
      <c r="H46" s="42" t="s">
        <v>0</v>
      </c>
      <c r="I46" s="48">
        <v>0</v>
      </c>
      <c r="J46" s="5"/>
    </row>
    <row r="47" spans="1:10" ht="12.75">
      <c r="A47" s="34" t="s">
        <v>11</v>
      </c>
      <c r="B47" s="147" t="s">
        <v>86</v>
      </c>
      <c r="C47" s="157"/>
      <c r="D47" s="157"/>
      <c r="E47" s="157"/>
      <c r="F47" s="157"/>
      <c r="G47" s="157"/>
      <c r="H47" s="42" t="s">
        <v>0</v>
      </c>
      <c r="I47" s="48">
        <v>0</v>
      </c>
      <c r="J47" s="5"/>
    </row>
    <row r="48" spans="1:10" ht="12.75">
      <c r="A48" s="34" t="s">
        <v>12</v>
      </c>
      <c r="B48" s="147" t="s">
        <v>3</v>
      </c>
      <c r="C48" s="157"/>
      <c r="D48" s="157"/>
      <c r="E48" s="157"/>
      <c r="F48" s="157"/>
      <c r="G48" s="157"/>
      <c r="H48" s="42" t="s">
        <v>0</v>
      </c>
      <c r="I48" s="48">
        <v>0</v>
      </c>
      <c r="J48" s="5"/>
    </row>
    <row r="49" spans="1:10" ht="12.75">
      <c r="A49" s="140" t="s">
        <v>87</v>
      </c>
      <c r="B49" s="140"/>
      <c r="C49" s="140"/>
      <c r="D49" s="140"/>
      <c r="E49" s="140"/>
      <c r="F49" s="140"/>
      <c r="G49" s="140"/>
      <c r="H49" s="140"/>
      <c r="I49" s="49">
        <f>TRUNC(SUM(I45:I48),2)</f>
        <v>0</v>
      </c>
      <c r="J49" s="5"/>
    </row>
    <row r="50" spans="1:10" ht="12.75">
      <c r="A50" s="158"/>
      <c r="B50" s="158"/>
      <c r="C50" s="158"/>
      <c r="D50" s="158"/>
      <c r="E50" s="158"/>
      <c r="F50" s="158"/>
      <c r="G50" s="158"/>
      <c r="H50" s="158"/>
      <c r="I50" s="159"/>
      <c r="J50" s="5"/>
    </row>
    <row r="51" spans="1:10" ht="15">
      <c r="A51" s="139" t="s">
        <v>88</v>
      </c>
      <c r="B51" s="139"/>
      <c r="C51" s="139"/>
      <c r="D51" s="139"/>
      <c r="E51" s="139"/>
      <c r="F51" s="139"/>
      <c r="G51" s="139"/>
      <c r="H51" s="139"/>
      <c r="I51" s="139"/>
      <c r="J51" s="5"/>
    </row>
    <row r="52" spans="1:10" ht="12.75">
      <c r="A52" s="141" t="s">
        <v>92</v>
      </c>
      <c r="B52" s="142"/>
      <c r="C52" s="142"/>
      <c r="D52" s="142"/>
      <c r="E52" s="142"/>
      <c r="F52" s="142"/>
      <c r="G52" s="142"/>
      <c r="H52" s="143"/>
      <c r="I52" s="89" t="s">
        <v>1</v>
      </c>
      <c r="J52" s="5"/>
    </row>
    <row r="53" spans="1:10" ht="12.75">
      <c r="A53" s="34" t="s">
        <v>89</v>
      </c>
      <c r="B53" s="149" t="s">
        <v>70</v>
      </c>
      <c r="C53" s="149"/>
      <c r="D53" s="149"/>
      <c r="E53" s="149"/>
      <c r="F53" s="149"/>
      <c r="G53" s="149"/>
      <c r="H53" s="149"/>
      <c r="I53" s="45">
        <f>I31</f>
        <v>374.19</v>
      </c>
      <c r="J53" s="5"/>
    </row>
    <row r="54" spans="1:10" ht="12.75">
      <c r="A54" s="43" t="s">
        <v>90</v>
      </c>
      <c r="B54" s="149" t="s">
        <v>72</v>
      </c>
      <c r="C54" s="149"/>
      <c r="D54" s="149"/>
      <c r="E54" s="149"/>
      <c r="F54" s="149"/>
      <c r="G54" s="149"/>
      <c r="H54" s="149"/>
      <c r="I54" s="46">
        <f>I42</f>
        <v>1058.97</v>
      </c>
      <c r="J54" s="5"/>
    </row>
    <row r="55" spans="1:10" ht="12.75">
      <c r="A55" s="43" t="s">
        <v>91</v>
      </c>
      <c r="B55" s="149" t="s">
        <v>93</v>
      </c>
      <c r="C55" s="149"/>
      <c r="D55" s="149"/>
      <c r="E55" s="149"/>
      <c r="F55" s="149"/>
      <c r="G55" s="149"/>
      <c r="H55" s="149"/>
      <c r="I55" s="46">
        <f>I49</f>
        <v>0</v>
      </c>
      <c r="J55" s="5"/>
    </row>
    <row r="56" spans="1:10" ht="12.75">
      <c r="A56" s="140" t="s">
        <v>95</v>
      </c>
      <c r="B56" s="140"/>
      <c r="C56" s="140"/>
      <c r="D56" s="140"/>
      <c r="E56" s="140"/>
      <c r="F56" s="140"/>
      <c r="G56" s="140"/>
      <c r="H56" s="140"/>
      <c r="I56" s="47">
        <f>TRUNC(SUM(I53:I55),2)</f>
        <v>1433.16</v>
      </c>
      <c r="J56" s="5"/>
    </row>
    <row r="57" spans="1:10" ht="12.75">
      <c r="A57" s="144"/>
      <c r="B57" s="145"/>
      <c r="C57" s="145"/>
      <c r="D57" s="145"/>
      <c r="E57" s="145"/>
      <c r="F57" s="145"/>
      <c r="G57" s="145"/>
      <c r="H57" s="145"/>
      <c r="I57" s="145"/>
      <c r="J57" s="5"/>
    </row>
    <row r="58" spans="1:10" ht="15">
      <c r="A58" s="139" t="s">
        <v>96</v>
      </c>
      <c r="B58" s="139"/>
      <c r="C58" s="139"/>
      <c r="D58" s="139"/>
      <c r="E58" s="139"/>
      <c r="F58" s="139"/>
      <c r="G58" s="139"/>
      <c r="H58" s="139"/>
      <c r="I58" s="139"/>
      <c r="J58" s="5"/>
    </row>
    <row r="59" spans="1:10" ht="12.75">
      <c r="A59" s="141" t="s">
        <v>97</v>
      </c>
      <c r="B59" s="142"/>
      <c r="C59" s="142"/>
      <c r="D59" s="142"/>
      <c r="E59" s="142"/>
      <c r="F59" s="142"/>
      <c r="G59" s="143"/>
      <c r="H59" s="89" t="s">
        <v>2</v>
      </c>
      <c r="I59" s="89" t="s">
        <v>1</v>
      </c>
      <c r="J59" s="5"/>
    </row>
    <row r="60" spans="1:11" ht="12.75">
      <c r="A60" s="34" t="s">
        <v>9</v>
      </c>
      <c r="B60" s="150" t="s">
        <v>100</v>
      </c>
      <c r="C60" s="151"/>
      <c r="D60" s="151"/>
      <c r="E60" s="151"/>
      <c r="F60" s="151"/>
      <c r="G60" s="151"/>
      <c r="H60" s="35">
        <f>(1/12*0.05)</f>
        <v>0.004166666666666667</v>
      </c>
      <c r="I60" s="46">
        <f>$I$25*H60</f>
        <v>12.864166666666668</v>
      </c>
      <c r="J60" s="5"/>
      <c r="K60" s="105"/>
    </row>
    <row r="61" spans="1:10" ht="12.75">
      <c r="A61" s="34" t="s">
        <v>10</v>
      </c>
      <c r="B61" s="146" t="s">
        <v>99</v>
      </c>
      <c r="C61" s="146"/>
      <c r="D61" s="146"/>
      <c r="E61" s="146"/>
      <c r="F61" s="146"/>
      <c r="G61" s="146"/>
      <c r="H61" s="35">
        <f>0.08*H60</f>
        <v>0.0003333333333333333</v>
      </c>
      <c r="I61" s="50">
        <f>H61*I25</f>
        <v>1.0291333333333332</v>
      </c>
      <c r="J61" s="5"/>
    </row>
    <row r="62" spans="1:11" ht="12.75">
      <c r="A62" s="34" t="s">
        <v>11</v>
      </c>
      <c r="B62" s="150" t="s">
        <v>101</v>
      </c>
      <c r="C62" s="151"/>
      <c r="D62" s="151"/>
      <c r="E62" s="151"/>
      <c r="F62" s="151"/>
      <c r="G62" s="151"/>
      <c r="H62" s="39">
        <f>(0.5*H61)</f>
        <v>0.00016666666666666666</v>
      </c>
      <c r="I62" s="50">
        <f>$I$25*H62</f>
        <v>0.5145666666666666</v>
      </c>
      <c r="J62" s="5"/>
      <c r="K62" s="105"/>
    </row>
    <row r="63" spans="1:10" ht="12.75">
      <c r="A63" s="34" t="s">
        <v>12</v>
      </c>
      <c r="B63" s="146" t="s">
        <v>98</v>
      </c>
      <c r="C63" s="146"/>
      <c r="D63" s="146"/>
      <c r="E63" s="146"/>
      <c r="F63" s="146"/>
      <c r="G63" s="146"/>
      <c r="H63" s="1">
        <f>((1/30)*7)/12</f>
        <v>0.019444444444444445</v>
      </c>
      <c r="I63" s="50">
        <f>$I$25*H63</f>
        <v>60.03277777777778</v>
      </c>
      <c r="J63" s="5"/>
    </row>
    <row r="64" spans="1:10" ht="12.75">
      <c r="A64" s="34" t="s">
        <v>13</v>
      </c>
      <c r="B64" s="146" t="s">
        <v>102</v>
      </c>
      <c r="C64" s="146"/>
      <c r="D64" s="146"/>
      <c r="E64" s="146"/>
      <c r="F64" s="146"/>
      <c r="G64" s="146"/>
      <c r="H64" s="44">
        <f>H42*H63</f>
        <v>0.006669444444444445</v>
      </c>
      <c r="I64" s="50">
        <f>$I$25*H64</f>
        <v>20.59124277777778</v>
      </c>
      <c r="J64" s="5"/>
    </row>
    <row r="65" spans="1:10" ht="12.75">
      <c r="A65" s="34" t="s">
        <v>14</v>
      </c>
      <c r="B65" s="150" t="s">
        <v>103</v>
      </c>
      <c r="C65" s="150"/>
      <c r="D65" s="150"/>
      <c r="E65" s="150"/>
      <c r="F65" s="150"/>
      <c r="G65" s="150"/>
      <c r="H65" s="37">
        <f>0.5*0.08*H63</f>
        <v>0.0007777777777777778</v>
      </c>
      <c r="I65" s="50">
        <f>$I$25*H65</f>
        <v>2.401311111111111</v>
      </c>
      <c r="J65" s="5"/>
    </row>
    <row r="66" spans="1:10" ht="12.75">
      <c r="A66" s="34" t="s">
        <v>15</v>
      </c>
      <c r="B66" s="170" t="s">
        <v>160</v>
      </c>
      <c r="C66" s="171"/>
      <c r="D66" s="171"/>
      <c r="E66" s="171"/>
      <c r="F66" s="171"/>
      <c r="G66" s="172"/>
      <c r="H66" s="35">
        <f>0.08*0.5*0.9*((1)+(1/11)+(4/33))*100%</f>
        <v>0.04363636363636363</v>
      </c>
      <c r="I66" s="50">
        <f>$I$25*H66</f>
        <v>134.72290909090907</v>
      </c>
      <c r="J66" s="5"/>
    </row>
    <row r="67" spans="1:10" ht="12.75">
      <c r="A67" s="140" t="s">
        <v>104</v>
      </c>
      <c r="B67" s="140"/>
      <c r="C67" s="140"/>
      <c r="D67" s="140"/>
      <c r="E67" s="140"/>
      <c r="F67" s="140"/>
      <c r="G67" s="140"/>
      <c r="H67" s="7">
        <f>TRUNC(SUM(H60:H66),4)</f>
        <v>0.0751</v>
      </c>
      <c r="I67" s="49">
        <f>SUM(I60:I66)</f>
        <v>232.1561074242424</v>
      </c>
      <c r="J67" s="5"/>
    </row>
    <row r="68" spans="1:10" ht="12.75">
      <c r="A68" s="152"/>
      <c r="B68" s="153"/>
      <c r="C68" s="153"/>
      <c r="D68" s="153"/>
      <c r="E68" s="153"/>
      <c r="F68" s="153"/>
      <c r="G68" s="153"/>
      <c r="H68" s="153"/>
      <c r="I68" s="153"/>
      <c r="J68" s="5"/>
    </row>
    <row r="69" spans="1:10" ht="15">
      <c r="A69" s="139" t="s">
        <v>105</v>
      </c>
      <c r="B69" s="139"/>
      <c r="C69" s="139"/>
      <c r="D69" s="139"/>
      <c r="E69" s="139"/>
      <c r="F69" s="139"/>
      <c r="G69" s="139"/>
      <c r="H69" s="139"/>
      <c r="I69" s="139"/>
      <c r="J69" s="5"/>
    </row>
    <row r="70" spans="1:10" ht="12.75">
      <c r="A70" s="141" t="s">
        <v>106</v>
      </c>
      <c r="B70" s="142"/>
      <c r="C70" s="142"/>
      <c r="D70" s="142"/>
      <c r="E70" s="142"/>
      <c r="F70" s="142"/>
      <c r="G70" s="143"/>
      <c r="H70" s="90" t="s">
        <v>2</v>
      </c>
      <c r="I70" s="90" t="s">
        <v>1</v>
      </c>
      <c r="J70" s="5"/>
    </row>
    <row r="71" spans="1:10" ht="12.75">
      <c r="A71" s="34" t="s">
        <v>9</v>
      </c>
      <c r="B71" s="154" t="s">
        <v>107</v>
      </c>
      <c r="C71" s="154"/>
      <c r="D71" s="154"/>
      <c r="E71" s="154"/>
      <c r="F71" s="154"/>
      <c r="G71" s="154"/>
      <c r="H71" s="8"/>
      <c r="I71" s="50">
        <f aca="true" t="shared" si="1" ref="I71:I76">$I$25*H71</f>
        <v>0</v>
      </c>
      <c r="J71" s="5"/>
    </row>
    <row r="72" spans="1:10" ht="12.75">
      <c r="A72" s="43" t="s">
        <v>10</v>
      </c>
      <c r="B72" s="150" t="s">
        <v>108</v>
      </c>
      <c r="C72" s="151"/>
      <c r="D72" s="151"/>
      <c r="E72" s="151"/>
      <c r="F72" s="151"/>
      <c r="G72" s="151"/>
      <c r="H72" s="29">
        <v>0.0082</v>
      </c>
      <c r="I72" s="46">
        <f t="shared" si="1"/>
        <v>25.31668</v>
      </c>
      <c r="J72" s="5"/>
    </row>
    <row r="73" spans="1:10" ht="12.75">
      <c r="A73" s="43" t="s">
        <v>11</v>
      </c>
      <c r="B73" s="151" t="s">
        <v>109</v>
      </c>
      <c r="C73" s="151"/>
      <c r="D73" s="151"/>
      <c r="E73" s="151"/>
      <c r="F73" s="151"/>
      <c r="G73" s="151"/>
      <c r="H73" s="29">
        <v>0.0002</v>
      </c>
      <c r="I73" s="46">
        <f t="shared" si="1"/>
        <v>0.61748</v>
      </c>
      <c r="J73" s="5"/>
    </row>
    <row r="74" spans="1:10" ht="12.75">
      <c r="A74" s="43" t="s">
        <v>12</v>
      </c>
      <c r="B74" s="150" t="s">
        <v>110</v>
      </c>
      <c r="C74" s="151"/>
      <c r="D74" s="151"/>
      <c r="E74" s="151"/>
      <c r="F74" s="151"/>
      <c r="G74" s="151"/>
      <c r="H74" s="35">
        <v>0.0003</v>
      </c>
      <c r="I74" s="46">
        <f t="shared" si="1"/>
        <v>0.9262199999999999</v>
      </c>
      <c r="J74" s="5"/>
    </row>
    <row r="75" spans="1:10" ht="12.75">
      <c r="A75" s="43" t="s">
        <v>13</v>
      </c>
      <c r="B75" s="146" t="s">
        <v>24</v>
      </c>
      <c r="C75" s="146"/>
      <c r="D75" s="146"/>
      <c r="E75" s="146"/>
      <c r="F75" s="146"/>
      <c r="G75" s="146"/>
      <c r="H75" s="29">
        <v>0.0061</v>
      </c>
      <c r="I75" s="46">
        <f t="shared" si="1"/>
        <v>18.83314</v>
      </c>
      <c r="J75" s="5"/>
    </row>
    <row r="76" spans="1:10" ht="12.75">
      <c r="A76" s="34" t="s">
        <v>14</v>
      </c>
      <c r="B76" s="151" t="s">
        <v>3</v>
      </c>
      <c r="C76" s="151"/>
      <c r="D76" s="151"/>
      <c r="E76" s="151"/>
      <c r="F76" s="151"/>
      <c r="G76" s="151"/>
      <c r="H76" s="29">
        <v>0</v>
      </c>
      <c r="I76" s="46">
        <f t="shared" si="1"/>
        <v>0</v>
      </c>
      <c r="J76" s="5"/>
    </row>
    <row r="77" spans="1:10" ht="12.75">
      <c r="A77" s="140" t="s">
        <v>21</v>
      </c>
      <c r="B77" s="140"/>
      <c r="C77" s="140"/>
      <c r="D77" s="140"/>
      <c r="E77" s="140"/>
      <c r="F77" s="140"/>
      <c r="G77" s="140"/>
      <c r="H77" s="7">
        <f>TRUNC(SUM(H71:H76),4)</f>
        <v>0.0148</v>
      </c>
      <c r="I77" s="49">
        <f>TRUNC(SUM(I71:I76),2)</f>
        <v>45.69</v>
      </c>
      <c r="J77" s="5"/>
    </row>
    <row r="78" spans="1:10" ht="12.75">
      <c r="A78" s="155"/>
      <c r="B78" s="156"/>
      <c r="C78" s="156"/>
      <c r="D78" s="156"/>
      <c r="E78" s="156"/>
      <c r="F78" s="156"/>
      <c r="G78" s="156"/>
      <c r="H78" s="156"/>
      <c r="I78" s="156"/>
      <c r="J78" s="5"/>
    </row>
    <row r="79" spans="1:10" ht="12.75">
      <c r="A79" s="141" t="s">
        <v>111</v>
      </c>
      <c r="B79" s="142"/>
      <c r="C79" s="142"/>
      <c r="D79" s="142"/>
      <c r="E79" s="142"/>
      <c r="F79" s="142"/>
      <c r="G79" s="143"/>
      <c r="H79" s="90" t="s">
        <v>2</v>
      </c>
      <c r="I79" s="90" t="s">
        <v>1</v>
      </c>
      <c r="J79" s="5"/>
    </row>
    <row r="80" spans="1:10" ht="12.75">
      <c r="A80" s="34" t="s">
        <v>9</v>
      </c>
      <c r="B80" s="154" t="s">
        <v>112</v>
      </c>
      <c r="C80" s="154"/>
      <c r="D80" s="154"/>
      <c r="E80" s="154"/>
      <c r="F80" s="154"/>
      <c r="G80" s="154"/>
      <c r="H80" s="8">
        <v>0</v>
      </c>
      <c r="I80" s="50">
        <f>$I$25*H80</f>
        <v>0</v>
      </c>
      <c r="J80" s="5"/>
    </row>
    <row r="81" spans="1:10" ht="12.75">
      <c r="A81" s="140" t="s">
        <v>23</v>
      </c>
      <c r="B81" s="140"/>
      <c r="C81" s="140"/>
      <c r="D81" s="140"/>
      <c r="E81" s="140"/>
      <c r="F81" s="140"/>
      <c r="G81" s="140"/>
      <c r="H81" s="7">
        <f>TRUNC(SUM(H80),4)</f>
        <v>0</v>
      </c>
      <c r="I81" s="49">
        <f>TRUNC(SUM(I80),2)</f>
        <v>0</v>
      </c>
      <c r="J81" s="5"/>
    </row>
    <row r="82" spans="1:10" ht="12.75">
      <c r="A82" s="217"/>
      <c r="B82" s="218"/>
      <c r="C82" s="218"/>
      <c r="D82" s="218"/>
      <c r="E82" s="218"/>
      <c r="F82" s="218"/>
      <c r="G82" s="218"/>
      <c r="H82" s="218"/>
      <c r="I82" s="218"/>
      <c r="J82" s="5"/>
    </row>
    <row r="83" spans="1:10" ht="15">
      <c r="A83" s="139" t="s">
        <v>113</v>
      </c>
      <c r="B83" s="139"/>
      <c r="C83" s="139"/>
      <c r="D83" s="139"/>
      <c r="E83" s="139"/>
      <c r="F83" s="139"/>
      <c r="G83" s="139"/>
      <c r="H83" s="139"/>
      <c r="I83" s="139"/>
      <c r="J83" s="5"/>
    </row>
    <row r="84" spans="1:10" ht="12.75">
      <c r="A84" s="148" t="s">
        <v>114</v>
      </c>
      <c r="B84" s="148"/>
      <c r="C84" s="148"/>
      <c r="D84" s="148"/>
      <c r="E84" s="148"/>
      <c r="F84" s="148"/>
      <c r="G84" s="148"/>
      <c r="H84" s="148"/>
      <c r="I84" s="90" t="s">
        <v>1</v>
      </c>
      <c r="J84" s="5"/>
    </row>
    <row r="85" spans="1:10" ht="12.75">
      <c r="A85" s="34" t="s">
        <v>27</v>
      </c>
      <c r="B85" s="149" t="s">
        <v>108</v>
      </c>
      <c r="C85" s="149"/>
      <c r="D85" s="149"/>
      <c r="E85" s="149"/>
      <c r="F85" s="149"/>
      <c r="G85" s="149"/>
      <c r="H85" s="149"/>
      <c r="I85" s="45">
        <f>I77</f>
        <v>45.69</v>
      </c>
      <c r="J85" s="5"/>
    </row>
    <row r="86" spans="1:10" ht="12.75">
      <c r="A86" s="43" t="s">
        <v>28</v>
      </c>
      <c r="B86" s="149" t="s">
        <v>115</v>
      </c>
      <c r="C86" s="149"/>
      <c r="D86" s="149"/>
      <c r="E86" s="149"/>
      <c r="F86" s="149"/>
      <c r="G86" s="149"/>
      <c r="H86" s="149"/>
      <c r="I86" s="46">
        <f>I81</f>
        <v>0</v>
      </c>
      <c r="J86" s="5"/>
    </row>
    <row r="87" spans="1:10" ht="12.75">
      <c r="A87" s="140" t="s">
        <v>116</v>
      </c>
      <c r="B87" s="140"/>
      <c r="C87" s="140"/>
      <c r="D87" s="140"/>
      <c r="E87" s="140"/>
      <c r="F87" s="140"/>
      <c r="G87" s="140"/>
      <c r="H87" s="140"/>
      <c r="I87" s="47">
        <f>TRUNC(SUM(I85:I86),2)</f>
        <v>45.69</v>
      </c>
      <c r="J87" s="5"/>
    </row>
    <row r="88" spans="1:10" ht="12.75">
      <c r="A88" s="144"/>
      <c r="B88" s="145"/>
      <c r="C88" s="145"/>
      <c r="D88" s="145"/>
      <c r="E88" s="145"/>
      <c r="F88" s="145"/>
      <c r="G88" s="145"/>
      <c r="H88" s="145"/>
      <c r="I88" s="145"/>
      <c r="J88" s="5"/>
    </row>
    <row r="89" spans="1:10" ht="15">
      <c r="A89" s="139" t="s">
        <v>117</v>
      </c>
      <c r="B89" s="139"/>
      <c r="C89" s="139"/>
      <c r="D89" s="139"/>
      <c r="E89" s="139"/>
      <c r="F89" s="139"/>
      <c r="G89" s="139"/>
      <c r="H89" s="139"/>
      <c r="I89" s="139"/>
      <c r="J89" s="5"/>
    </row>
    <row r="90" spans="1:10" ht="12.75">
      <c r="A90" s="141" t="s">
        <v>18</v>
      </c>
      <c r="B90" s="142"/>
      <c r="C90" s="142"/>
      <c r="D90" s="142"/>
      <c r="E90" s="142"/>
      <c r="F90" s="142"/>
      <c r="G90" s="143"/>
      <c r="H90" s="90"/>
      <c r="I90" s="90" t="s">
        <v>1</v>
      </c>
      <c r="J90" s="5"/>
    </row>
    <row r="91" spans="1:10" ht="12.75">
      <c r="A91" s="34" t="s">
        <v>9</v>
      </c>
      <c r="B91" s="147" t="s">
        <v>118</v>
      </c>
      <c r="C91" s="147"/>
      <c r="D91" s="147"/>
      <c r="E91" s="147"/>
      <c r="F91" s="147"/>
      <c r="G91" s="147"/>
      <c r="H91" s="42" t="s">
        <v>0</v>
      </c>
      <c r="I91" s="45">
        <f>Inf_BÁSICAS!C30</f>
        <v>21.666666666666668</v>
      </c>
      <c r="J91" s="5"/>
    </row>
    <row r="92" spans="1:10" ht="12.75">
      <c r="A92" s="34" t="s">
        <v>10</v>
      </c>
      <c r="B92" s="147" t="s">
        <v>19</v>
      </c>
      <c r="C92" s="147"/>
      <c r="D92" s="147"/>
      <c r="E92" s="147"/>
      <c r="F92" s="147"/>
      <c r="G92" s="147"/>
      <c r="H92" s="42" t="s">
        <v>0</v>
      </c>
      <c r="I92" s="45">
        <v>0</v>
      </c>
      <c r="J92" s="5"/>
    </row>
    <row r="93" spans="1:10" ht="12.75">
      <c r="A93" s="51" t="s">
        <v>11</v>
      </c>
      <c r="B93" s="147" t="s">
        <v>20</v>
      </c>
      <c r="C93" s="147"/>
      <c r="D93" s="147"/>
      <c r="E93" s="147"/>
      <c r="F93" s="147"/>
      <c r="G93" s="147"/>
      <c r="H93" s="42" t="s">
        <v>0</v>
      </c>
      <c r="I93" s="45">
        <v>0</v>
      </c>
      <c r="J93" s="5"/>
    </row>
    <row r="94" spans="1:10" ht="12.75">
      <c r="A94" s="51" t="s">
        <v>12</v>
      </c>
      <c r="B94" s="157" t="s">
        <v>3</v>
      </c>
      <c r="C94" s="157"/>
      <c r="D94" s="157"/>
      <c r="E94" s="157"/>
      <c r="F94" s="157"/>
      <c r="G94" s="157"/>
      <c r="H94" s="42" t="s">
        <v>0</v>
      </c>
      <c r="I94" s="45">
        <v>0</v>
      </c>
      <c r="J94" s="5"/>
    </row>
    <row r="95" spans="1:10" ht="12.75">
      <c r="A95" s="140" t="s">
        <v>119</v>
      </c>
      <c r="B95" s="140"/>
      <c r="C95" s="140"/>
      <c r="D95" s="140"/>
      <c r="E95" s="140"/>
      <c r="F95" s="140"/>
      <c r="G95" s="140"/>
      <c r="H95" s="7" t="s">
        <v>0</v>
      </c>
      <c r="I95" s="49">
        <f>TRUNC(SUM(I91:I94),2)</f>
        <v>21.66</v>
      </c>
      <c r="J95" s="5"/>
    </row>
    <row r="96" spans="1:10" ht="12.75">
      <c r="A96" s="144"/>
      <c r="B96" s="145"/>
      <c r="C96" s="145"/>
      <c r="D96" s="145"/>
      <c r="E96" s="145"/>
      <c r="F96" s="145"/>
      <c r="G96" s="145"/>
      <c r="H96" s="145"/>
      <c r="I96" s="145"/>
      <c r="J96" s="5"/>
    </row>
    <row r="97" spans="1:10" ht="15">
      <c r="A97" s="139" t="s">
        <v>120</v>
      </c>
      <c r="B97" s="139"/>
      <c r="C97" s="139"/>
      <c r="D97" s="139"/>
      <c r="E97" s="139"/>
      <c r="F97" s="139"/>
      <c r="G97" s="139"/>
      <c r="H97" s="139"/>
      <c r="I97" s="139"/>
      <c r="J97" s="5"/>
    </row>
    <row r="98" spans="1:10" ht="12.75">
      <c r="A98" s="141" t="s">
        <v>26</v>
      </c>
      <c r="B98" s="142"/>
      <c r="C98" s="142"/>
      <c r="D98" s="142"/>
      <c r="E98" s="142"/>
      <c r="F98" s="142"/>
      <c r="G98" s="143"/>
      <c r="H98" s="90" t="s">
        <v>2</v>
      </c>
      <c r="I98" s="90" t="s">
        <v>1</v>
      </c>
      <c r="J98" s="5"/>
    </row>
    <row r="99" spans="1:10" ht="12.75">
      <c r="A99" s="34" t="s">
        <v>9</v>
      </c>
      <c r="B99" s="146" t="s">
        <v>29</v>
      </c>
      <c r="C99" s="146"/>
      <c r="D99" s="146"/>
      <c r="E99" s="146"/>
      <c r="F99" s="146"/>
      <c r="G99" s="146"/>
      <c r="H99" s="53">
        <f>Inf_BÁSICAS!C31</f>
        <v>0.0529</v>
      </c>
      <c r="I99" s="52">
        <f>TRUNC(H99*I114,2)</f>
        <v>254.98</v>
      </c>
      <c r="J99" s="5"/>
    </row>
    <row r="100" spans="1:10" ht="12.75">
      <c r="A100" s="43" t="s">
        <v>10</v>
      </c>
      <c r="B100" s="146" t="s">
        <v>4</v>
      </c>
      <c r="C100" s="146"/>
      <c r="D100" s="146"/>
      <c r="E100" s="146"/>
      <c r="F100" s="146"/>
      <c r="G100" s="146"/>
      <c r="H100" s="53">
        <f>Inf_BÁSICAS!C32</f>
        <v>0.1168</v>
      </c>
      <c r="I100" s="52">
        <f>TRUNC(H100*(I99+I114),2)</f>
        <v>592.76</v>
      </c>
      <c r="J100" s="5"/>
    </row>
    <row r="101" spans="1:10" ht="12.75">
      <c r="A101" s="34" t="s">
        <v>11</v>
      </c>
      <c r="B101" s="219" t="s">
        <v>61</v>
      </c>
      <c r="C101" s="219"/>
      <c r="D101" s="219"/>
      <c r="E101" s="219"/>
      <c r="F101" s="219"/>
      <c r="G101" s="219"/>
      <c r="H101" s="103">
        <f>SUM(H102:H104)</f>
        <v>0.0865</v>
      </c>
      <c r="I101" s="104">
        <f>((I99+I100+I114)/(1-H101))-(I99+I100+I114)</f>
        <v>536.6882320744389</v>
      </c>
      <c r="J101" s="5"/>
    </row>
    <row r="102" spans="1:10" ht="12.75">
      <c r="A102" s="43" t="s">
        <v>62</v>
      </c>
      <c r="B102" s="146" t="s">
        <v>58</v>
      </c>
      <c r="C102" s="146"/>
      <c r="D102" s="146"/>
      <c r="E102" s="146"/>
      <c r="F102" s="146"/>
      <c r="G102" s="146"/>
      <c r="H102" s="32">
        <v>0.0065</v>
      </c>
      <c r="I102" s="54">
        <f>((H102*$I$101)/$H$101)</f>
        <v>40.32917350848385</v>
      </c>
      <c r="J102" s="5"/>
    </row>
    <row r="103" spans="1:10" ht="12.75">
      <c r="A103" s="43" t="s">
        <v>63</v>
      </c>
      <c r="B103" s="146" t="s">
        <v>59</v>
      </c>
      <c r="C103" s="146"/>
      <c r="D103" s="146"/>
      <c r="E103" s="146"/>
      <c r="F103" s="146"/>
      <c r="G103" s="146"/>
      <c r="H103" s="32">
        <v>0.03</v>
      </c>
      <c r="I103" s="54">
        <f>((H103*$I$101)/$H$101)</f>
        <v>186.13464696223315</v>
      </c>
      <c r="J103" s="5"/>
    </row>
    <row r="104" spans="1:10" ht="12.75">
      <c r="A104" s="43" t="s">
        <v>64</v>
      </c>
      <c r="B104" s="146" t="s">
        <v>60</v>
      </c>
      <c r="C104" s="146"/>
      <c r="D104" s="146"/>
      <c r="E104" s="146"/>
      <c r="F104" s="146"/>
      <c r="G104" s="146"/>
      <c r="H104" s="32">
        <v>0.05</v>
      </c>
      <c r="I104" s="54">
        <f>((H104*$I$101)/$H$101)</f>
        <v>310.22441160372193</v>
      </c>
      <c r="J104" s="5"/>
    </row>
    <row r="105" spans="1:10" ht="12.75">
      <c r="A105" s="140" t="s">
        <v>121</v>
      </c>
      <c r="B105" s="140"/>
      <c r="C105" s="140"/>
      <c r="D105" s="140"/>
      <c r="E105" s="140"/>
      <c r="F105" s="140"/>
      <c r="G105" s="140"/>
      <c r="H105" s="102">
        <f>SUM(H99:H104)</f>
        <v>0.34269999999999995</v>
      </c>
      <c r="I105" s="47">
        <f>TRUNC(SUM(I99+I100+I102+I103+I104),2)</f>
        <v>1384.42</v>
      </c>
      <c r="J105" s="5"/>
    </row>
    <row r="106" spans="1:9" ht="12.75">
      <c r="A106" s="10"/>
      <c r="B106" s="191"/>
      <c r="C106" s="191"/>
      <c r="D106" s="191"/>
      <c r="E106" s="191"/>
      <c r="F106" s="191"/>
      <c r="G106" s="191"/>
      <c r="H106" s="191"/>
      <c r="I106" s="191"/>
    </row>
    <row r="107" spans="1:11" ht="15">
      <c r="A107" s="139" t="s">
        <v>122</v>
      </c>
      <c r="B107" s="139"/>
      <c r="C107" s="139"/>
      <c r="D107" s="139"/>
      <c r="E107" s="139"/>
      <c r="F107" s="139"/>
      <c r="G107" s="139"/>
      <c r="H107" s="139"/>
      <c r="I107" s="139"/>
      <c r="K107" s="36"/>
    </row>
    <row r="108" spans="1:9" ht="12.75">
      <c r="A108" s="148" t="s">
        <v>30</v>
      </c>
      <c r="B108" s="148"/>
      <c r="C108" s="148"/>
      <c r="D108" s="148"/>
      <c r="E108" s="148"/>
      <c r="F108" s="148"/>
      <c r="G108" s="148"/>
      <c r="H108" s="148"/>
      <c r="I108" s="90" t="s">
        <v>1</v>
      </c>
    </row>
    <row r="109" spans="1:9" ht="12.75">
      <c r="A109" s="41" t="s">
        <v>9</v>
      </c>
      <c r="B109" s="190" t="str">
        <f>A19</f>
        <v>MÓDULO 1 - COMPOSIÇÃO DA REMUNERAÇÃO</v>
      </c>
      <c r="C109" s="190"/>
      <c r="D109" s="190"/>
      <c r="E109" s="190"/>
      <c r="F109" s="190"/>
      <c r="G109" s="190"/>
      <c r="H109" s="190"/>
      <c r="I109" s="52">
        <f>I25</f>
        <v>3087.4</v>
      </c>
    </row>
    <row r="110" spans="1:9" ht="12.75">
      <c r="A110" s="55" t="s">
        <v>10</v>
      </c>
      <c r="B110" s="190" t="str">
        <f>A27</f>
        <v>MÓDULO 2 – ENCARGOS E BENEFÍCIOS ANUAIS, MENSAIS E DIÁRIOS</v>
      </c>
      <c r="C110" s="190"/>
      <c r="D110" s="190"/>
      <c r="E110" s="190"/>
      <c r="F110" s="190"/>
      <c r="G110" s="190"/>
      <c r="H110" s="190"/>
      <c r="I110" s="54">
        <f>I56</f>
        <v>1433.16</v>
      </c>
    </row>
    <row r="111" spans="1:11" ht="12.75">
      <c r="A111" s="55" t="s">
        <v>11</v>
      </c>
      <c r="B111" s="190" t="str">
        <f>A58</f>
        <v>MÓDULO 3 – PROVISÃO PARA RESCISÃO</v>
      </c>
      <c r="C111" s="190"/>
      <c r="D111" s="190"/>
      <c r="E111" s="190"/>
      <c r="F111" s="190"/>
      <c r="G111" s="190"/>
      <c r="H111" s="190"/>
      <c r="I111" s="54">
        <f>I67</f>
        <v>232.1561074242424</v>
      </c>
      <c r="K111" s="36"/>
    </row>
    <row r="112" spans="1:12" ht="12.75">
      <c r="A112" s="56" t="s">
        <v>12</v>
      </c>
      <c r="B112" s="190" t="str">
        <f>A69</f>
        <v>MÓDULO 4 – CUSTO DE REPOSIÇÃO DO PROFISSIONAL AUSENTE</v>
      </c>
      <c r="C112" s="190"/>
      <c r="D112" s="190"/>
      <c r="E112" s="190"/>
      <c r="F112" s="190"/>
      <c r="G112" s="190"/>
      <c r="H112" s="190"/>
      <c r="I112" s="54">
        <f>I87</f>
        <v>45.69</v>
      </c>
      <c r="K112" s="36"/>
      <c r="L112" s="33"/>
    </row>
    <row r="113" spans="1:9" ht="12.75">
      <c r="A113" s="57" t="s">
        <v>13</v>
      </c>
      <c r="B113" s="190" t="str">
        <f>A89</f>
        <v>MÓDULO 5 – INSUMOS DIVERSOS</v>
      </c>
      <c r="C113" s="190"/>
      <c r="D113" s="190"/>
      <c r="E113" s="190"/>
      <c r="F113" s="190"/>
      <c r="G113" s="190"/>
      <c r="H113" s="190"/>
      <c r="I113" s="54">
        <f>I95</f>
        <v>21.66</v>
      </c>
    </row>
    <row r="114" spans="1:13" ht="12.75">
      <c r="A114" s="43"/>
      <c r="B114" s="140" t="s">
        <v>123</v>
      </c>
      <c r="C114" s="140"/>
      <c r="D114" s="140"/>
      <c r="E114" s="140"/>
      <c r="F114" s="140"/>
      <c r="G114" s="140"/>
      <c r="H114" s="140"/>
      <c r="I114" s="47">
        <f>TRUNC(SUM(I109:I113),2)</f>
        <v>4820.06</v>
      </c>
      <c r="K114" s="33"/>
      <c r="L114" s="33"/>
      <c r="M114" s="33"/>
    </row>
    <row r="115" spans="1:9" ht="12.75">
      <c r="A115" s="56" t="s">
        <v>14</v>
      </c>
      <c r="B115" s="190" t="str">
        <f>A97</f>
        <v>MÓDULO 6 – CUSTOS INDIRETOS, TRIBUTOS E LUCRO</v>
      </c>
      <c r="C115" s="190"/>
      <c r="D115" s="190"/>
      <c r="E115" s="190"/>
      <c r="F115" s="190"/>
      <c r="G115" s="190"/>
      <c r="H115" s="190"/>
      <c r="I115" s="50">
        <f>I105</f>
        <v>1384.42</v>
      </c>
    </row>
    <row r="116" spans="1:12" ht="12.75">
      <c r="A116" s="140" t="s">
        <v>124</v>
      </c>
      <c r="B116" s="140"/>
      <c r="C116" s="140"/>
      <c r="D116" s="140"/>
      <c r="E116" s="140"/>
      <c r="F116" s="140"/>
      <c r="G116" s="140"/>
      <c r="H116" s="140"/>
      <c r="I116" s="47">
        <f>TRUNC(SUM(I114:I115),2)</f>
        <v>6204.48</v>
      </c>
      <c r="K116" s="33"/>
      <c r="L116" s="33"/>
    </row>
    <row r="117" ht="12.75">
      <c r="I117" s="33"/>
    </row>
    <row r="118" spans="1:9" ht="13.5" hidden="1" thickBot="1">
      <c r="A118" s="10"/>
      <c r="B118" s="177" t="s">
        <v>32</v>
      </c>
      <c r="C118" s="177"/>
      <c r="D118" s="177"/>
      <c r="E118" s="177"/>
      <c r="F118" s="177"/>
      <c r="G118" s="177"/>
      <c r="H118" s="3"/>
      <c r="I118" s="3"/>
    </row>
    <row r="119" spans="1:9" ht="40.5" customHeight="1" hidden="1" thickBot="1">
      <c r="A119" s="184" t="s">
        <v>34</v>
      </c>
      <c r="B119" s="185"/>
      <c r="C119" s="184" t="s">
        <v>35</v>
      </c>
      <c r="D119" s="185"/>
      <c r="E119" s="184" t="s">
        <v>37</v>
      </c>
      <c r="F119" s="185"/>
      <c r="G119" s="25" t="s">
        <v>36</v>
      </c>
      <c r="H119" s="26" t="s">
        <v>33</v>
      </c>
      <c r="I119" s="11" t="s">
        <v>1</v>
      </c>
    </row>
    <row r="120" spans="1:9" ht="12.75" hidden="1">
      <c r="A120" s="188" t="s">
        <v>38</v>
      </c>
      <c r="B120" s="189"/>
      <c r="C120" s="198" t="s">
        <v>42</v>
      </c>
      <c r="D120" s="199"/>
      <c r="E120" s="186"/>
      <c r="F120" s="187"/>
      <c r="G120" s="15" t="s">
        <v>42</v>
      </c>
      <c r="H120" s="21"/>
      <c r="I120" s="18">
        <v>0</v>
      </c>
    </row>
    <row r="121" spans="1:9" ht="12.75" hidden="1">
      <c r="A121" s="200" t="s">
        <v>39</v>
      </c>
      <c r="B121" s="201"/>
      <c r="C121" s="194" t="s">
        <v>42</v>
      </c>
      <c r="D121" s="195"/>
      <c r="E121" s="196"/>
      <c r="F121" s="197"/>
      <c r="G121" s="6" t="s">
        <v>42</v>
      </c>
      <c r="H121" s="22"/>
      <c r="I121" s="19">
        <v>0</v>
      </c>
    </row>
    <row r="122" spans="1:9" ht="12.75" hidden="1">
      <c r="A122" s="200" t="s">
        <v>40</v>
      </c>
      <c r="B122" s="201"/>
      <c r="C122" s="194" t="s">
        <v>42</v>
      </c>
      <c r="D122" s="195"/>
      <c r="E122" s="196"/>
      <c r="F122" s="197"/>
      <c r="G122" s="6" t="s">
        <v>42</v>
      </c>
      <c r="H122" s="22"/>
      <c r="I122" s="19">
        <v>0</v>
      </c>
    </row>
    <row r="123" spans="1:9" ht="12.75" hidden="1">
      <c r="A123" s="200" t="s">
        <v>41</v>
      </c>
      <c r="B123" s="201"/>
      <c r="C123" s="194" t="s">
        <v>42</v>
      </c>
      <c r="D123" s="195"/>
      <c r="E123" s="196"/>
      <c r="F123" s="197"/>
      <c r="G123" s="6" t="s">
        <v>42</v>
      </c>
      <c r="H123" s="22"/>
      <c r="I123" s="19">
        <v>0</v>
      </c>
    </row>
    <row r="124" spans="1:9" ht="12.75" hidden="1">
      <c r="A124" s="214"/>
      <c r="B124" s="152"/>
      <c r="C124" s="196"/>
      <c r="D124" s="197"/>
      <c r="E124" s="196"/>
      <c r="F124" s="197"/>
      <c r="G124" s="16"/>
      <c r="H124" s="23"/>
      <c r="I124" s="19"/>
    </row>
    <row r="125" spans="1:9" ht="13.5" hidden="1" thickBot="1">
      <c r="A125" s="215"/>
      <c r="B125" s="216"/>
      <c r="C125" s="192"/>
      <c r="D125" s="193"/>
      <c r="E125" s="192"/>
      <c r="F125" s="193"/>
      <c r="G125" s="17"/>
      <c r="H125" s="24"/>
      <c r="I125" s="20"/>
    </row>
    <row r="126" spans="1:9" ht="13.5" hidden="1" thickBot="1">
      <c r="A126" s="211" t="s">
        <v>43</v>
      </c>
      <c r="B126" s="212"/>
      <c r="C126" s="212"/>
      <c r="D126" s="212"/>
      <c r="E126" s="212"/>
      <c r="F126" s="212"/>
      <c r="G126" s="212"/>
      <c r="H126" s="213"/>
      <c r="I126" s="9">
        <f>SUM(I124:I125)</f>
        <v>0</v>
      </c>
    </row>
    <row r="127" ht="12.75" hidden="1"/>
    <row r="128" spans="1:9" ht="13.5" hidden="1" thickBot="1">
      <c r="A128" s="10" t="s">
        <v>44</v>
      </c>
      <c r="B128" s="177" t="s">
        <v>45</v>
      </c>
      <c r="C128" s="177"/>
      <c r="D128" s="177"/>
      <c r="E128" s="177"/>
      <c r="F128" s="177"/>
      <c r="G128" s="177"/>
      <c r="H128" s="3"/>
      <c r="I128" s="3"/>
    </row>
    <row r="129" spans="1:9" ht="13.5" hidden="1" thickBot="1">
      <c r="A129" s="205" t="s">
        <v>46</v>
      </c>
      <c r="B129" s="206"/>
      <c r="C129" s="206"/>
      <c r="D129" s="206"/>
      <c r="E129" s="206"/>
      <c r="F129" s="206"/>
      <c r="G129" s="206"/>
      <c r="H129" s="206"/>
      <c r="I129" s="207"/>
    </row>
    <row r="130" spans="1:9" ht="13.5" hidden="1" thickBot="1">
      <c r="A130" s="27"/>
      <c r="B130" s="208" t="s">
        <v>47</v>
      </c>
      <c r="C130" s="209"/>
      <c r="D130" s="209"/>
      <c r="E130" s="209"/>
      <c r="F130" s="209"/>
      <c r="G130" s="209"/>
      <c r="H130" s="210"/>
      <c r="I130" s="11" t="s">
        <v>1</v>
      </c>
    </row>
    <row r="131" spans="1:9" ht="12.75" hidden="1">
      <c r="A131" s="2" t="s">
        <v>9</v>
      </c>
      <c r="B131" s="178" t="s">
        <v>48</v>
      </c>
      <c r="C131" s="179"/>
      <c r="D131" s="179"/>
      <c r="E131" s="179"/>
      <c r="F131" s="179"/>
      <c r="G131" s="179"/>
      <c r="H131" s="180"/>
      <c r="I131" s="14">
        <f>I102</f>
        <v>40.32917350848385</v>
      </c>
    </row>
    <row r="132" spans="1:9" ht="12.75" hidden="1">
      <c r="A132" s="12" t="s">
        <v>10</v>
      </c>
      <c r="B132" s="181" t="s">
        <v>49</v>
      </c>
      <c r="C132" s="182"/>
      <c r="D132" s="182"/>
      <c r="E132" s="182"/>
      <c r="F132" s="182"/>
      <c r="G132" s="182"/>
      <c r="H132" s="183"/>
      <c r="I132" s="13" t="e">
        <f>#REF!</f>
        <v>#REF!</v>
      </c>
    </row>
    <row r="133" spans="1:9" ht="13.5" hidden="1" thickBot="1">
      <c r="A133" s="12" t="s">
        <v>11</v>
      </c>
      <c r="B133" s="202" t="s">
        <v>50</v>
      </c>
      <c r="C133" s="203"/>
      <c r="D133" s="203"/>
      <c r="E133" s="203"/>
      <c r="F133" s="203"/>
      <c r="G133" s="203"/>
      <c r="H133" s="204"/>
      <c r="I133" s="13">
        <f>I105</f>
        <v>1384.42</v>
      </c>
    </row>
    <row r="134" spans="1:9" ht="13.5" hidden="1" thickBot="1">
      <c r="A134" s="174" t="s">
        <v>25</v>
      </c>
      <c r="B134" s="175"/>
      <c r="C134" s="175"/>
      <c r="D134" s="175"/>
      <c r="E134" s="175"/>
      <c r="F134" s="175"/>
      <c r="G134" s="175"/>
      <c r="H134" s="176"/>
      <c r="I134" s="9" t="e">
        <f>SUM(I131:I133)</f>
        <v>#REF!</v>
      </c>
    </row>
    <row r="135" spans="1:2" ht="12.75" hidden="1">
      <c r="A135" s="28" t="s">
        <v>22</v>
      </c>
      <c r="B135" t="s">
        <v>51</v>
      </c>
    </row>
    <row r="136" ht="12.75" hidden="1"/>
    <row r="137" ht="12.75" hidden="1"/>
    <row r="138" spans="1:2" ht="12.75">
      <c r="A138" s="38"/>
      <c r="B138" s="38"/>
    </row>
    <row r="139" spans="1:5" ht="12.75">
      <c r="A139" s="36"/>
      <c r="B139" s="38"/>
      <c r="E139" s="40"/>
    </row>
    <row r="142" ht="12.75">
      <c r="A142" s="40"/>
    </row>
    <row r="143" ht="12.75">
      <c r="A143" s="40"/>
    </row>
  </sheetData>
  <sheetProtection/>
  <mergeCells count="147">
    <mergeCell ref="B36:G36"/>
    <mergeCell ref="B39:G39"/>
    <mergeCell ref="B46:G46"/>
    <mergeCell ref="B47:G47"/>
    <mergeCell ref="B94:G94"/>
    <mergeCell ref="A27:I27"/>
    <mergeCell ref="B92:G92"/>
    <mergeCell ref="B91:G91"/>
    <mergeCell ref="A33:G33"/>
    <mergeCell ref="B34:G34"/>
    <mergeCell ref="B37:G37"/>
    <mergeCell ref="B38:G38"/>
    <mergeCell ref="A1:I1"/>
    <mergeCell ref="A98:G98"/>
    <mergeCell ref="B118:G118"/>
    <mergeCell ref="B115:H115"/>
    <mergeCell ref="A116:H116"/>
    <mergeCell ref="B102:G102"/>
    <mergeCell ref="B103:G103"/>
    <mergeCell ref="B24:G24"/>
    <mergeCell ref="A25:H25"/>
    <mergeCell ref="B45:G45"/>
    <mergeCell ref="A125:B125"/>
    <mergeCell ref="E123:F123"/>
    <mergeCell ref="B71:G71"/>
    <mergeCell ref="B72:G72"/>
    <mergeCell ref="B73:G73"/>
    <mergeCell ref="A82:I82"/>
    <mergeCell ref="B100:G100"/>
    <mergeCell ref="B101:G101"/>
    <mergeCell ref="A107:I107"/>
    <mergeCell ref="B112:H112"/>
    <mergeCell ref="A121:B121"/>
    <mergeCell ref="A122:B122"/>
    <mergeCell ref="B133:H133"/>
    <mergeCell ref="A129:I129"/>
    <mergeCell ref="B130:H130"/>
    <mergeCell ref="E121:F121"/>
    <mergeCell ref="E122:F122"/>
    <mergeCell ref="A126:H126"/>
    <mergeCell ref="A123:B123"/>
    <mergeCell ref="A124:B124"/>
    <mergeCell ref="A119:B119"/>
    <mergeCell ref="E125:F125"/>
    <mergeCell ref="C123:D123"/>
    <mergeCell ref="C124:D124"/>
    <mergeCell ref="C125:D125"/>
    <mergeCell ref="E124:F124"/>
    <mergeCell ref="C119:D119"/>
    <mergeCell ref="C120:D120"/>
    <mergeCell ref="C121:D121"/>
    <mergeCell ref="C122:D122"/>
    <mergeCell ref="E120:F120"/>
    <mergeCell ref="A120:B120"/>
    <mergeCell ref="B104:G104"/>
    <mergeCell ref="A108:H108"/>
    <mergeCell ref="B113:H113"/>
    <mergeCell ref="B114:H114"/>
    <mergeCell ref="B106:I106"/>
    <mergeCell ref="B109:H109"/>
    <mergeCell ref="B110:H110"/>
    <mergeCell ref="B111:H111"/>
    <mergeCell ref="B13:H13"/>
    <mergeCell ref="B14:H14"/>
    <mergeCell ref="B15:H15"/>
    <mergeCell ref="B16:H16"/>
    <mergeCell ref="B17:H17"/>
    <mergeCell ref="A134:H134"/>
    <mergeCell ref="B128:G128"/>
    <mergeCell ref="B131:H131"/>
    <mergeCell ref="B132:H132"/>
    <mergeCell ref="E119:F119"/>
    <mergeCell ref="C10:D10"/>
    <mergeCell ref="E10:I10"/>
    <mergeCell ref="B3:H3"/>
    <mergeCell ref="B4:H4"/>
    <mergeCell ref="B5:H5"/>
    <mergeCell ref="B6:H6"/>
    <mergeCell ref="A43:I43"/>
    <mergeCell ref="A44:G44"/>
    <mergeCell ref="A18:I18"/>
    <mergeCell ref="A12:I12"/>
    <mergeCell ref="A2:I2"/>
    <mergeCell ref="A10:B10"/>
    <mergeCell ref="A9:B9"/>
    <mergeCell ref="C9:D9"/>
    <mergeCell ref="E9:I9"/>
    <mergeCell ref="A8:I8"/>
    <mergeCell ref="A19:I19"/>
    <mergeCell ref="B20:G20"/>
    <mergeCell ref="B21:G21"/>
    <mergeCell ref="B22:G22"/>
    <mergeCell ref="B23:G23"/>
    <mergeCell ref="A42:G42"/>
    <mergeCell ref="A32:I32"/>
    <mergeCell ref="B35:G35"/>
    <mergeCell ref="B40:G40"/>
    <mergeCell ref="B41:G41"/>
    <mergeCell ref="B80:G80"/>
    <mergeCell ref="A78:I78"/>
    <mergeCell ref="A28:G28"/>
    <mergeCell ref="B29:G29"/>
    <mergeCell ref="B30:G30"/>
    <mergeCell ref="A31:G31"/>
    <mergeCell ref="B48:G48"/>
    <mergeCell ref="A49:H49"/>
    <mergeCell ref="A50:I50"/>
    <mergeCell ref="A51:I51"/>
    <mergeCell ref="B65:G65"/>
    <mergeCell ref="A59:G59"/>
    <mergeCell ref="B76:G76"/>
    <mergeCell ref="B75:G75"/>
    <mergeCell ref="A77:G77"/>
    <mergeCell ref="A79:G79"/>
    <mergeCell ref="B66:G66"/>
    <mergeCell ref="A69:I69"/>
    <mergeCell ref="A70:G70"/>
    <mergeCell ref="A67:G67"/>
    <mergeCell ref="A81:G81"/>
    <mergeCell ref="A68:I68"/>
    <mergeCell ref="A57:I57"/>
    <mergeCell ref="A58:I58"/>
    <mergeCell ref="B60:G60"/>
    <mergeCell ref="B61:G61"/>
    <mergeCell ref="B62:G62"/>
    <mergeCell ref="B63:G63"/>
    <mergeCell ref="B64:G64"/>
    <mergeCell ref="A84:H84"/>
    <mergeCell ref="B85:H85"/>
    <mergeCell ref="B86:H86"/>
    <mergeCell ref="A87:H87"/>
    <mergeCell ref="A52:H52"/>
    <mergeCell ref="B53:H53"/>
    <mergeCell ref="B54:H54"/>
    <mergeCell ref="B74:G74"/>
    <mergeCell ref="B55:H55"/>
    <mergeCell ref="A56:H56"/>
    <mergeCell ref="A83:I83"/>
    <mergeCell ref="A105:G105"/>
    <mergeCell ref="A90:G90"/>
    <mergeCell ref="A95:G95"/>
    <mergeCell ref="A96:I96"/>
    <mergeCell ref="A97:I97"/>
    <mergeCell ref="B99:G99"/>
    <mergeCell ref="B93:G93"/>
    <mergeCell ref="A88:I88"/>
    <mergeCell ref="A89:I89"/>
  </mergeCells>
  <printOptions/>
  <pageMargins left="0.3937007874015748" right="0.1968503937007874" top="0.5905511811023623" bottom="0.3937007874015748" header="0.15748031496062992" footer="0.15748031496062992"/>
  <pageSetup horizontalDpi="300" verticalDpi="300" orientation="portrait" paperSize="9" scale="80" r:id="rId3"/>
  <ignoredErrors>
    <ignoredError sqref="I6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M143"/>
  <sheetViews>
    <sheetView showGridLines="0" zoomScale="115" zoomScaleNormal="115" zoomScalePageLayoutView="0" workbookViewId="0" topLeftCell="A1">
      <selection activeCell="H72" sqref="H72"/>
    </sheetView>
  </sheetViews>
  <sheetFormatPr defaultColWidth="9.140625" defaultRowHeight="12.75"/>
  <cols>
    <col min="1" max="1" width="10.00390625" style="0" bestFit="1" customWidth="1"/>
    <col min="5" max="5" width="10.8515625" style="0" bestFit="1" customWidth="1"/>
    <col min="7" max="7" width="19.140625" style="0" customWidth="1"/>
    <col min="8" max="8" width="10.00390625" style="0" customWidth="1"/>
    <col min="9" max="9" width="20.7109375" style="0" customWidth="1"/>
    <col min="10" max="10" width="5.00390625" style="0" customWidth="1"/>
    <col min="11" max="11" width="33.140625" style="0" customWidth="1"/>
    <col min="12" max="12" width="15.8515625" style="0" customWidth="1"/>
    <col min="13" max="13" width="9.57421875" style="0" bestFit="1" customWidth="1"/>
  </cols>
  <sheetData>
    <row r="1" spans="1:9" ht="12.75">
      <c r="A1" s="220"/>
      <c r="B1" s="220"/>
      <c r="C1" s="220"/>
      <c r="D1" s="220"/>
      <c r="E1" s="220"/>
      <c r="F1" s="220"/>
      <c r="G1" s="220"/>
      <c r="H1" s="220"/>
      <c r="I1" s="220"/>
    </row>
    <row r="2" spans="1:9" ht="15">
      <c r="A2" s="139" t="s">
        <v>129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55" t="s">
        <v>9</v>
      </c>
      <c r="B3" s="170" t="s">
        <v>128</v>
      </c>
      <c r="C3" s="171"/>
      <c r="D3" s="171"/>
      <c r="E3" s="171"/>
      <c r="F3" s="171"/>
      <c r="G3" s="171"/>
      <c r="H3" s="172"/>
      <c r="I3" s="84">
        <f ca="1">TODAY()</f>
        <v>43096</v>
      </c>
    </row>
    <row r="4" spans="1:9" ht="12.75">
      <c r="A4" s="55" t="s">
        <v>10</v>
      </c>
      <c r="B4" s="173" t="s">
        <v>53</v>
      </c>
      <c r="C4" s="173"/>
      <c r="D4" s="173"/>
      <c r="E4" s="173"/>
      <c r="F4" s="173"/>
      <c r="G4" s="173"/>
      <c r="H4" s="173"/>
      <c r="I4" s="82" t="s">
        <v>127</v>
      </c>
    </row>
    <row r="5" spans="1:9" ht="12.75">
      <c r="A5" s="55" t="s">
        <v>11</v>
      </c>
      <c r="B5" s="151" t="s">
        <v>65</v>
      </c>
      <c r="C5" s="151"/>
      <c r="D5" s="151"/>
      <c r="E5" s="151"/>
      <c r="F5" s="151"/>
      <c r="G5" s="151"/>
      <c r="H5" s="151"/>
      <c r="I5" s="84">
        <f>Inf_BÁSICAS!B4</f>
        <v>43405</v>
      </c>
    </row>
    <row r="6" spans="1:9" ht="12.75">
      <c r="A6" s="55" t="s">
        <v>12</v>
      </c>
      <c r="B6" s="173" t="s">
        <v>54</v>
      </c>
      <c r="C6" s="173"/>
      <c r="D6" s="173"/>
      <c r="E6" s="173"/>
      <c r="F6" s="173"/>
      <c r="G6" s="173"/>
      <c r="H6" s="173"/>
      <c r="I6" s="55">
        <v>12</v>
      </c>
    </row>
    <row r="7" spans="1:9" ht="12.75">
      <c r="A7" s="10"/>
      <c r="B7" s="31"/>
      <c r="C7" s="31"/>
      <c r="D7" s="31"/>
      <c r="E7" s="31"/>
      <c r="F7" s="31"/>
      <c r="G7" s="31"/>
      <c r="H7" s="10"/>
      <c r="I7" s="10"/>
    </row>
    <row r="8" spans="1:9" ht="15">
      <c r="A8" s="139" t="s">
        <v>130</v>
      </c>
      <c r="B8" s="139"/>
      <c r="C8" s="139"/>
      <c r="D8" s="139"/>
      <c r="E8" s="139"/>
      <c r="F8" s="139"/>
      <c r="G8" s="139"/>
      <c r="H8" s="139"/>
      <c r="I8" s="139"/>
    </row>
    <row r="9" spans="1:9" ht="12.75">
      <c r="A9" s="166" t="s">
        <v>55</v>
      </c>
      <c r="B9" s="166"/>
      <c r="C9" s="166" t="s">
        <v>56</v>
      </c>
      <c r="D9" s="166"/>
      <c r="E9" s="166" t="s">
        <v>57</v>
      </c>
      <c r="F9" s="166"/>
      <c r="G9" s="166"/>
      <c r="H9" s="166"/>
      <c r="I9" s="166"/>
    </row>
    <row r="10" spans="1:9" ht="12.75">
      <c r="A10" s="164" t="str">
        <f>Inf_BÁSICAS!C5</f>
        <v>SAÚDE</v>
      </c>
      <c r="B10" s="165"/>
      <c r="C10" s="167" t="str">
        <f>Inf_BÁSICAS!C6</f>
        <v>Posto</v>
      </c>
      <c r="D10" s="168"/>
      <c r="E10" s="164">
        <f>Inf_BÁSICAS!C7</f>
        <v>1</v>
      </c>
      <c r="F10" s="169"/>
      <c r="G10" s="169"/>
      <c r="H10" s="169"/>
      <c r="I10" s="165"/>
    </row>
    <row r="11" spans="1:9" ht="12.75">
      <c r="A11" s="10"/>
      <c r="B11" s="31"/>
      <c r="C11" s="31"/>
      <c r="D11" s="31"/>
      <c r="E11" s="31"/>
      <c r="F11" s="31"/>
      <c r="G11" s="31"/>
      <c r="H11" s="10"/>
      <c r="I11" s="10"/>
    </row>
    <row r="12" spans="1:9" ht="15">
      <c r="A12" s="139" t="s">
        <v>131</v>
      </c>
      <c r="B12" s="139"/>
      <c r="C12" s="139"/>
      <c r="D12" s="139"/>
      <c r="E12" s="139"/>
      <c r="F12" s="139"/>
      <c r="G12" s="139"/>
      <c r="H12" s="139"/>
      <c r="I12" s="139"/>
    </row>
    <row r="13" spans="1:9" ht="12.75">
      <c r="A13" s="55">
        <v>1</v>
      </c>
      <c r="B13" s="173" t="s">
        <v>8</v>
      </c>
      <c r="C13" s="173"/>
      <c r="D13" s="173"/>
      <c r="E13" s="173"/>
      <c r="F13" s="173"/>
      <c r="G13" s="173"/>
      <c r="H13" s="173"/>
      <c r="I13" s="82" t="str">
        <f>A10</f>
        <v>SAÚDE</v>
      </c>
    </row>
    <row r="14" spans="1:9" ht="12.75">
      <c r="A14" s="55">
        <v>2</v>
      </c>
      <c r="B14" s="151" t="s">
        <v>66</v>
      </c>
      <c r="C14" s="151"/>
      <c r="D14" s="151"/>
      <c r="E14" s="151"/>
      <c r="F14" s="151"/>
      <c r="G14" s="151"/>
      <c r="H14" s="151"/>
      <c r="I14" s="55" t="str">
        <f>Inf_BÁSICAS!C8</f>
        <v>2251-25</v>
      </c>
    </row>
    <row r="15" spans="1:9" ht="12.75">
      <c r="A15" s="55">
        <v>3</v>
      </c>
      <c r="B15" s="173" t="s">
        <v>7</v>
      </c>
      <c r="C15" s="173"/>
      <c r="D15" s="173"/>
      <c r="E15" s="173"/>
      <c r="F15" s="173"/>
      <c r="G15" s="173"/>
      <c r="H15" s="173"/>
      <c r="I15" s="83">
        <f>Inf_BÁSICAS!D9</f>
        <v>4300</v>
      </c>
    </row>
    <row r="16" spans="1:9" ht="12.75">
      <c r="A16" s="55">
        <v>4</v>
      </c>
      <c r="B16" s="173" t="s">
        <v>6</v>
      </c>
      <c r="C16" s="173"/>
      <c r="D16" s="173"/>
      <c r="E16" s="173"/>
      <c r="F16" s="173"/>
      <c r="G16" s="173"/>
      <c r="H16" s="173"/>
      <c r="I16" s="82" t="str">
        <f>Inf_BÁSICAS!D2</f>
        <v>Odontólogo</v>
      </c>
    </row>
    <row r="17" spans="1:9" ht="12.75">
      <c r="A17" s="55">
        <v>5</v>
      </c>
      <c r="B17" s="173" t="s">
        <v>5</v>
      </c>
      <c r="C17" s="173"/>
      <c r="D17" s="173"/>
      <c r="E17" s="173"/>
      <c r="F17" s="173"/>
      <c r="G17" s="173"/>
      <c r="H17" s="173"/>
      <c r="I17" s="84">
        <f>Inf_BÁSICAS!B4</f>
        <v>43405</v>
      </c>
    </row>
    <row r="18" spans="1:9" ht="12.7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15">
      <c r="A19" s="139" t="s">
        <v>31</v>
      </c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101"/>
      <c r="B20" s="160" t="s">
        <v>17</v>
      </c>
      <c r="C20" s="160"/>
      <c r="D20" s="160"/>
      <c r="E20" s="160"/>
      <c r="F20" s="160"/>
      <c r="G20" s="160"/>
      <c r="H20" s="101" t="s">
        <v>2</v>
      </c>
      <c r="I20" s="101" t="s">
        <v>1</v>
      </c>
    </row>
    <row r="21" spans="1:9" ht="12.75">
      <c r="A21" s="43" t="s">
        <v>9</v>
      </c>
      <c r="B21" s="150" t="s">
        <v>52</v>
      </c>
      <c r="C21" s="151"/>
      <c r="D21" s="151"/>
      <c r="E21" s="151"/>
      <c r="F21" s="151"/>
      <c r="G21" s="151"/>
      <c r="H21" s="85"/>
      <c r="I21" s="86">
        <f>I15</f>
        <v>4300</v>
      </c>
    </row>
    <row r="22" spans="1:9" ht="12.75">
      <c r="A22" s="43" t="s">
        <v>10</v>
      </c>
      <c r="B22" s="150" t="s">
        <v>67</v>
      </c>
      <c r="C22" s="151"/>
      <c r="D22" s="151"/>
      <c r="E22" s="151"/>
      <c r="F22" s="151"/>
      <c r="G22" s="151"/>
      <c r="H22" s="30"/>
      <c r="I22" s="86">
        <f>Inf_BÁSICAS!D11</f>
        <v>0</v>
      </c>
    </row>
    <row r="23" spans="1:9" ht="12.75">
      <c r="A23" s="43" t="s">
        <v>11</v>
      </c>
      <c r="B23" s="150" t="s">
        <v>68</v>
      </c>
      <c r="C23" s="151"/>
      <c r="D23" s="151"/>
      <c r="E23" s="151"/>
      <c r="F23" s="151"/>
      <c r="G23" s="151"/>
      <c r="H23" s="30"/>
      <c r="I23" s="86">
        <f>Inf_BÁSICAS!D10</f>
        <v>187.4</v>
      </c>
    </row>
    <row r="24" spans="1:9" ht="12.75">
      <c r="A24" s="43" t="s">
        <v>12</v>
      </c>
      <c r="B24" s="150" t="s">
        <v>3</v>
      </c>
      <c r="C24" s="151"/>
      <c r="D24" s="151"/>
      <c r="E24" s="151"/>
      <c r="F24" s="151"/>
      <c r="G24" s="151"/>
      <c r="H24" s="30"/>
      <c r="I24" s="86">
        <v>0</v>
      </c>
    </row>
    <row r="25" spans="1:9" ht="12.75">
      <c r="A25" s="221" t="s">
        <v>94</v>
      </c>
      <c r="B25" s="221"/>
      <c r="C25" s="221"/>
      <c r="D25" s="221"/>
      <c r="E25" s="221"/>
      <c r="F25" s="221"/>
      <c r="G25" s="221"/>
      <c r="H25" s="221"/>
      <c r="I25" s="87">
        <f>TRUNC(SUM(I21:I24),2)</f>
        <v>4487.4</v>
      </c>
    </row>
    <row r="26" spans="1:10" ht="12.75">
      <c r="A26" s="3"/>
      <c r="B26" s="3"/>
      <c r="C26" s="3"/>
      <c r="D26" s="3"/>
      <c r="E26" s="3"/>
      <c r="F26" s="3"/>
      <c r="G26" s="3"/>
      <c r="H26" s="3"/>
      <c r="I26" s="4"/>
      <c r="J26" s="5"/>
    </row>
    <row r="27" spans="1:10" ht="15">
      <c r="A27" s="139" t="s">
        <v>69</v>
      </c>
      <c r="B27" s="139"/>
      <c r="C27" s="139"/>
      <c r="D27" s="139"/>
      <c r="E27" s="139"/>
      <c r="F27" s="139"/>
      <c r="G27" s="139"/>
      <c r="H27" s="139"/>
      <c r="I27" s="139"/>
      <c r="J27" s="5"/>
    </row>
    <row r="28" spans="1:10" ht="12.75">
      <c r="A28" s="141" t="s">
        <v>81</v>
      </c>
      <c r="B28" s="142"/>
      <c r="C28" s="142"/>
      <c r="D28" s="142"/>
      <c r="E28" s="142"/>
      <c r="F28" s="142"/>
      <c r="G28" s="143"/>
      <c r="H28" s="99" t="s">
        <v>2</v>
      </c>
      <c r="I28" s="99" t="s">
        <v>1</v>
      </c>
      <c r="J28" s="5"/>
    </row>
    <row r="29" spans="1:10" ht="12.75">
      <c r="A29" s="34" t="s">
        <v>9</v>
      </c>
      <c r="B29" s="146" t="s">
        <v>132</v>
      </c>
      <c r="C29" s="154"/>
      <c r="D29" s="154"/>
      <c r="E29" s="154"/>
      <c r="F29" s="154"/>
      <c r="G29" s="154"/>
      <c r="H29" s="1">
        <v>0.0909</v>
      </c>
      <c r="I29" s="86">
        <f>$I$25*H29</f>
        <v>407.9046599999999</v>
      </c>
      <c r="J29" s="5"/>
    </row>
    <row r="30" spans="1:10" ht="12.75">
      <c r="A30" s="34" t="s">
        <v>10</v>
      </c>
      <c r="B30" s="154" t="s">
        <v>125</v>
      </c>
      <c r="C30" s="154"/>
      <c r="D30" s="154"/>
      <c r="E30" s="154"/>
      <c r="F30" s="154"/>
      <c r="G30" s="154"/>
      <c r="H30" s="44">
        <v>0.0303</v>
      </c>
      <c r="I30" s="86">
        <f>H30*I25</f>
        <v>135.96822</v>
      </c>
      <c r="J30" s="5"/>
    </row>
    <row r="31" spans="1:10" ht="12.75">
      <c r="A31" s="140" t="s">
        <v>71</v>
      </c>
      <c r="B31" s="140"/>
      <c r="C31" s="140"/>
      <c r="D31" s="140"/>
      <c r="E31" s="140"/>
      <c r="F31" s="140"/>
      <c r="G31" s="140"/>
      <c r="H31" s="7">
        <f>TRUNC(SUM(H29:H30),4)</f>
        <v>0.1212</v>
      </c>
      <c r="I31" s="88">
        <f>TRUNC(SUM(I29:I30),2)</f>
        <v>543.87</v>
      </c>
      <c r="J31" s="5"/>
    </row>
    <row r="32" spans="1:10" ht="12.75">
      <c r="A32" s="161"/>
      <c r="B32" s="162"/>
      <c r="C32" s="162"/>
      <c r="D32" s="162"/>
      <c r="E32" s="162"/>
      <c r="F32" s="162"/>
      <c r="G32" s="162"/>
      <c r="H32" s="162"/>
      <c r="I32" s="162"/>
      <c r="J32" s="5"/>
    </row>
    <row r="33" spans="1:12" ht="12.75">
      <c r="A33" s="148" t="s">
        <v>82</v>
      </c>
      <c r="B33" s="148"/>
      <c r="C33" s="148"/>
      <c r="D33" s="148"/>
      <c r="E33" s="148"/>
      <c r="F33" s="148"/>
      <c r="G33" s="148"/>
      <c r="H33" s="99" t="s">
        <v>2</v>
      </c>
      <c r="I33" s="99" t="s">
        <v>1</v>
      </c>
      <c r="J33" s="5"/>
      <c r="K33" s="59"/>
      <c r="L33" s="58"/>
    </row>
    <row r="34" spans="1:12" ht="12.75">
      <c r="A34" s="34" t="s">
        <v>9</v>
      </c>
      <c r="B34" s="146" t="s">
        <v>74</v>
      </c>
      <c r="C34" s="154"/>
      <c r="D34" s="154"/>
      <c r="E34" s="154"/>
      <c r="F34" s="154"/>
      <c r="G34" s="154"/>
      <c r="H34" s="1">
        <v>0.2</v>
      </c>
      <c r="I34" s="50">
        <f>H34*$I$25</f>
        <v>897.48</v>
      </c>
      <c r="J34" s="5"/>
      <c r="K34" s="60"/>
      <c r="L34" s="58"/>
    </row>
    <row r="35" spans="1:11" ht="12.75">
      <c r="A35" s="34" t="s">
        <v>10</v>
      </c>
      <c r="B35" s="146" t="s">
        <v>75</v>
      </c>
      <c r="C35" s="154"/>
      <c r="D35" s="154"/>
      <c r="E35" s="154"/>
      <c r="F35" s="154"/>
      <c r="G35" s="154"/>
      <c r="H35" s="1">
        <v>0.025</v>
      </c>
      <c r="I35" s="50">
        <f aca="true" t="shared" si="0" ref="I35:I41">H35*$I$25</f>
        <v>112.185</v>
      </c>
      <c r="J35" s="5"/>
      <c r="K35" s="59"/>
    </row>
    <row r="36" spans="1:11" ht="12.75">
      <c r="A36" s="34" t="s">
        <v>11</v>
      </c>
      <c r="B36" s="146" t="s">
        <v>154</v>
      </c>
      <c r="C36" s="154"/>
      <c r="D36" s="154"/>
      <c r="E36" s="154"/>
      <c r="F36" s="154"/>
      <c r="G36" s="154"/>
      <c r="H36" s="1">
        <f>Inf_BÁSICAS!D12</f>
        <v>0.005</v>
      </c>
      <c r="I36" s="50">
        <f t="shared" si="0"/>
        <v>22.436999999999998</v>
      </c>
      <c r="J36" s="5"/>
      <c r="K36" s="59"/>
    </row>
    <row r="37" spans="1:10" ht="12.75">
      <c r="A37" s="34" t="s">
        <v>12</v>
      </c>
      <c r="B37" s="146" t="s">
        <v>73</v>
      </c>
      <c r="C37" s="146"/>
      <c r="D37" s="146"/>
      <c r="E37" s="146"/>
      <c r="F37" s="146"/>
      <c r="G37" s="146"/>
      <c r="H37" s="1">
        <v>0.015</v>
      </c>
      <c r="I37" s="50">
        <f t="shared" si="0"/>
        <v>67.31099999999999</v>
      </c>
      <c r="J37" s="5"/>
    </row>
    <row r="38" spans="1:10" ht="12.75">
      <c r="A38" s="34" t="s">
        <v>13</v>
      </c>
      <c r="B38" s="146" t="s">
        <v>76</v>
      </c>
      <c r="C38" s="154"/>
      <c r="D38" s="154"/>
      <c r="E38" s="154"/>
      <c r="F38" s="154"/>
      <c r="G38" s="154"/>
      <c r="H38" s="1">
        <v>0.01</v>
      </c>
      <c r="I38" s="50">
        <f t="shared" si="0"/>
        <v>44.873999999999995</v>
      </c>
      <c r="J38" s="5"/>
    </row>
    <row r="39" spans="1:10" ht="12.75">
      <c r="A39" s="34" t="s">
        <v>14</v>
      </c>
      <c r="B39" s="146" t="s">
        <v>77</v>
      </c>
      <c r="C39" s="154"/>
      <c r="D39" s="154"/>
      <c r="E39" s="154"/>
      <c r="F39" s="154"/>
      <c r="G39" s="154"/>
      <c r="H39" s="1">
        <v>0.006</v>
      </c>
      <c r="I39" s="50">
        <f t="shared" si="0"/>
        <v>26.9244</v>
      </c>
      <c r="J39" s="5"/>
    </row>
    <row r="40" spans="1:10" ht="12.75">
      <c r="A40" s="34" t="s">
        <v>15</v>
      </c>
      <c r="B40" s="146" t="s">
        <v>78</v>
      </c>
      <c r="C40" s="154"/>
      <c r="D40" s="154"/>
      <c r="E40" s="154"/>
      <c r="F40" s="154"/>
      <c r="G40" s="154"/>
      <c r="H40" s="1">
        <v>0.002</v>
      </c>
      <c r="I40" s="50">
        <f t="shared" si="0"/>
        <v>8.9748</v>
      </c>
      <c r="J40" s="5"/>
    </row>
    <row r="41" spans="1:10" ht="12.75">
      <c r="A41" s="34" t="s">
        <v>16</v>
      </c>
      <c r="B41" s="146" t="s">
        <v>79</v>
      </c>
      <c r="C41" s="154"/>
      <c r="D41" s="154"/>
      <c r="E41" s="154"/>
      <c r="F41" s="154"/>
      <c r="G41" s="154"/>
      <c r="H41" s="1">
        <v>0.08</v>
      </c>
      <c r="I41" s="50">
        <f t="shared" si="0"/>
        <v>358.99199999999996</v>
      </c>
      <c r="J41" s="5"/>
    </row>
    <row r="42" spans="1:11" ht="12.75">
      <c r="A42" s="140" t="s">
        <v>80</v>
      </c>
      <c r="B42" s="140"/>
      <c r="C42" s="140"/>
      <c r="D42" s="140"/>
      <c r="E42" s="140"/>
      <c r="F42" s="140"/>
      <c r="G42" s="140"/>
      <c r="H42" s="7">
        <f>SUM(H34:H41)</f>
        <v>0.343</v>
      </c>
      <c r="I42" s="49">
        <f>TRUNC(SUM(I34:I41),2)</f>
        <v>1539.17</v>
      </c>
      <c r="J42" s="5"/>
      <c r="K42" s="40"/>
    </row>
    <row r="43" spans="1:10" ht="12.75">
      <c r="A43" s="158"/>
      <c r="B43" s="158"/>
      <c r="C43" s="158"/>
      <c r="D43" s="158"/>
      <c r="E43" s="158"/>
      <c r="F43" s="158"/>
      <c r="G43" s="158"/>
      <c r="H43" s="158"/>
      <c r="I43" s="159"/>
      <c r="J43" s="5"/>
    </row>
    <row r="44" spans="1:10" ht="12.75">
      <c r="A44" s="148" t="s">
        <v>83</v>
      </c>
      <c r="B44" s="148"/>
      <c r="C44" s="148"/>
      <c r="D44" s="148"/>
      <c r="E44" s="148"/>
      <c r="F44" s="148"/>
      <c r="G44" s="148"/>
      <c r="H44" s="91"/>
      <c r="I44" s="99" t="s">
        <v>1</v>
      </c>
      <c r="J44" s="5"/>
    </row>
    <row r="45" spans="1:10" ht="12.75">
      <c r="A45" s="34" t="s">
        <v>9</v>
      </c>
      <c r="B45" s="147" t="s">
        <v>84</v>
      </c>
      <c r="C45" s="157"/>
      <c r="D45" s="157"/>
      <c r="E45" s="157"/>
      <c r="F45" s="157"/>
      <c r="G45" s="157"/>
      <c r="H45" s="42" t="s">
        <v>0</v>
      </c>
      <c r="I45" s="48">
        <f>Inf_BÁSICAS!D28</f>
        <v>0</v>
      </c>
      <c r="J45" s="5"/>
    </row>
    <row r="46" spans="1:10" ht="12.75">
      <c r="A46" s="34" t="s">
        <v>10</v>
      </c>
      <c r="B46" s="147" t="s">
        <v>85</v>
      </c>
      <c r="C46" s="157"/>
      <c r="D46" s="157"/>
      <c r="E46" s="157"/>
      <c r="F46" s="157"/>
      <c r="G46" s="157"/>
      <c r="H46" s="42" t="s">
        <v>0</v>
      </c>
      <c r="I46" s="48">
        <v>0</v>
      </c>
      <c r="J46" s="5"/>
    </row>
    <row r="47" spans="1:10" ht="12.75">
      <c r="A47" s="34" t="s">
        <v>11</v>
      </c>
      <c r="B47" s="147" t="s">
        <v>86</v>
      </c>
      <c r="C47" s="157"/>
      <c r="D47" s="157"/>
      <c r="E47" s="157"/>
      <c r="F47" s="157"/>
      <c r="G47" s="157"/>
      <c r="H47" s="42" t="s">
        <v>0</v>
      </c>
      <c r="I47" s="48">
        <v>0</v>
      </c>
      <c r="J47" s="5"/>
    </row>
    <row r="48" spans="1:10" ht="12.75">
      <c r="A48" s="34" t="s">
        <v>12</v>
      </c>
      <c r="B48" s="147" t="s">
        <v>3</v>
      </c>
      <c r="C48" s="157"/>
      <c r="D48" s="157"/>
      <c r="E48" s="157"/>
      <c r="F48" s="157"/>
      <c r="G48" s="157"/>
      <c r="H48" s="42" t="s">
        <v>0</v>
      </c>
      <c r="I48" s="48">
        <v>0</v>
      </c>
      <c r="J48" s="5"/>
    </row>
    <row r="49" spans="1:10" ht="12.75">
      <c r="A49" s="140" t="s">
        <v>87</v>
      </c>
      <c r="B49" s="140"/>
      <c r="C49" s="140"/>
      <c r="D49" s="140"/>
      <c r="E49" s="140"/>
      <c r="F49" s="140"/>
      <c r="G49" s="140"/>
      <c r="H49" s="140"/>
      <c r="I49" s="49">
        <f>TRUNC(SUM(I45:I48),2)</f>
        <v>0</v>
      </c>
      <c r="J49" s="5"/>
    </row>
    <row r="50" spans="1:10" ht="12.75">
      <c r="A50" s="158"/>
      <c r="B50" s="158"/>
      <c r="C50" s="158"/>
      <c r="D50" s="158"/>
      <c r="E50" s="158"/>
      <c r="F50" s="158"/>
      <c r="G50" s="158"/>
      <c r="H50" s="158"/>
      <c r="I50" s="159"/>
      <c r="J50" s="5"/>
    </row>
    <row r="51" spans="1:10" ht="15">
      <c r="A51" s="139" t="s">
        <v>88</v>
      </c>
      <c r="B51" s="139"/>
      <c r="C51" s="139"/>
      <c r="D51" s="139"/>
      <c r="E51" s="139"/>
      <c r="F51" s="139"/>
      <c r="G51" s="139"/>
      <c r="H51" s="139"/>
      <c r="I51" s="139"/>
      <c r="J51" s="5"/>
    </row>
    <row r="52" spans="1:10" ht="12.75">
      <c r="A52" s="141" t="s">
        <v>92</v>
      </c>
      <c r="B52" s="142"/>
      <c r="C52" s="142"/>
      <c r="D52" s="142"/>
      <c r="E52" s="142"/>
      <c r="F52" s="142"/>
      <c r="G52" s="142"/>
      <c r="H52" s="143"/>
      <c r="I52" s="99" t="s">
        <v>1</v>
      </c>
      <c r="J52" s="5"/>
    </row>
    <row r="53" spans="1:10" ht="12.75">
      <c r="A53" s="34" t="s">
        <v>89</v>
      </c>
      <c r="B53" s="149" t="s">
        <v>70</v>
      </c>
      <c r="C53" s="149"/>
      <c r="D53" s="149"/>
      <c r="E53" s="149"/>
      <c r="F53" s="149"/>
      <c r="G53" s="149"/>
      <c r="H53" s="149"/>
      <c r="I53" s="45">
        <f>I31</f>
        <v>543.87</v>
      </c>
      <c r="J53" s="5"/>
    </row>
    <row r="54" spans="1:10" ht="12.75">
      <c r="A54" s="43" t="s">
        <v>90</v>
      </c>
      <c r="B54" s="149" t="s">
        <v>72</v>
      </c>
      <c r="C54" s="149"/>
      <c r="D54" s="149"/>
      <c r="E54" s="149"/>
      <c r="F54" s="149"/>
      <c r="G54" s="149"/>
      <c r="H54" s="149"/>
      <c r="I54" s="46">
        <f>I42</f>
        <v>1539.17</v>
      </c>
      <c r="J54" s="5"/>
    </row>
    <row r="55" spans="1:10" ht="12.75">
      <c r="A55" s="43" t="s">
        <v>91</v>
      </c>
      <c r="B55" s="149" t="s">
        <v>93</v>
      </c>
      <c r="C55" s="149"/>
      <c r="D55" s="149"/>
      <c r="E55" s="149"/>
      <c r="F55" s="149"/>
      <c r="G55" s="149"/>
      <c r="H55" s="149"/>
      <c r="I55" s="46">
        <f>I49</f>
        <v>0</v>
      </c>
      <c r="J55" s="5"/>
    </row>
    <row r="56" spans="1:10" ht="12.75">
      <c r="A56" s="140" t="s">
        <v>95</v>
      </c>
      <c r="B56" s="140"/>
      <c r="C56" s="140"/>
      <c r="D56" s="140"/>
      <c r="E56" s="140"/>
      <c r="F56" s="140"/>
      <c r="G56" s="140"/>
      <c r="H56" s="140"/>
      <c r="I56" s="47">
        <f>TRUNC(SUM(I53:I55),2)</f>
        <v>2083.04</v>
      </c>
      <c r="J56" s="5"/>
    </row>
    <row r="57" spans="1:10" ht="12.75">
      <c r="A57" s="144"/>
      <c r="B57" s="145"/>
      <c r="C57" s="145"/>
      <c r="D57" s="145"/>
      <c r="E57" s="145"/>
      <c r="F57" s="145"/>
      <c r="G57" s="145"/>
      <c r="H57" s="145"/>
      <c r="I57" s="145"/>
      <c r="J57" s="5"/>
    </row>
    <row r="58" spans="1:10" ht="15">
      <c r="A58" s="139" t="s">
        <v>96</v>
      </c>
      <c r="B58" s="139"/>
      <c r="C58" s="139"/>
      <c r="D58" s="139"/>
      <c r="E58" s="139"/>
      <c r="F58" s="139"/>
      <c r="G58" s="139"/>
      <c r="H58" s="139"/>
      <c r="I58" s="139"/>
      <c r="J58" s="5"/>
    </row>
    <row r="59" spans="1:10" ht="12.75">
      <c r="A59" s="141" t="s">
        <v>97</v>
      </c>
      <c r="B59" s="142"/>
      <c r="C59" s="142"/>
      <c r="D59" s="142"/>
      <c r="E59" s="142"/>
      <c r="F59" s="142"/>
      <c r="G59" s="143"/>
      <c r="H59" s="99" t="s">
        <v>2</v>
      </c>
      <c r="I59" s="99" t="s">
        <v>1</v>
      </c>
      <c r="J59" s="5"/>
    </row>
    <row r="60" spans="1:11" ht="12.75">
      <c r="A60" s="34" t="s">
        <v>9</v>
      </c>
      <c r="B60" s="150" t="s">
        <v>100</v>
      </c>
      <c r="C60" s="151"/>
      <c r="D60" s="151"/>
      <c r="E60" s="151"/>
      <c r="F60" s="151"/>
      <c r="G60" s="151"/>
      <c r="H60" s="35">
        <f>(1/12*0.05)</f>
        <v>0.004166666666666667</v>
      </c>
      <c r="I60" s="46">
        <f>$I$25*H60</f>
        <v>18.697499999999998</v>
      </c>
      <c r="J60" s="5"/>
      <c r="K60" s="105"/>
    </row>
    <row r="61" spans="1:10" ht="12.75">
      <c r="A61" s="34" t="s">
        <v>10</v>
      </c>
      <c r="B61" s="146" t="s">
        <v>99</v>
      </c>
      <c r="C61" s="146"/>
      <c r="D61" s="146"/>
      <c r="E61" s="146"/>
      <c r="F61" s="146"/>
      <c r="G61" s="146"/>
      <c r="H61" s="35">
        <f>0.08*H60</f>
        <v>0.0003333333333333333</v>
      </c>
      <c r="I61" s="50">
        <f>H61*I25</f>
        <v>1.4957999999999998</v>
      </c>
      <c r="J61" s="5"/>
    </row>
    <row r="62" spans="1:11" ht="12.75">
      <c r="A62" s="34" t="s">
        <v>11</v>
      </c>
      <c r="B62" s="150" t="s">
        <v>101</v>
      </c>
      <c r="C62" s="151"/>
      <c r="D62" s="151"/>
      <c r="E62" s="151"/>
      <c r="F62" s="151"/>
      <c r="G62" s="151"/>
      <c r="H62" s="39">
        <f>(0.5*H61)</f>
        <v>0.00016666666666666666</v>
      </c>
      <c r="I62" s="50">
        <f>$I$25*H62</f>
        <v>0.7478999999999999</v>
      </c>
      <c r="J62" s="5"/>
      <c r="K62" s="105"/>
    </row>
    <row r="63" spans="1:10" ht="12.75">
      <c r="A63" s="34" t="s">
        <v>12</v>
      </c>
      <c r="B63" s="146" t="s">
        <v>98</v>
      </c>
      <c r="C63" s="146"/>
      <c r="D63" s="146"/>
      <c r="E63" s="146"/>
      <c r="F63" s="146"/>
      <c r="G63" s="146"/>
      <c r="H63" s="1">
        <f>((1/30)*7)/12</f>
        <v>0.019444444444444445</v>
      </c>
      <c r="I63" s="50">
        <f>$I$25*H63</f>
        <v>87.255</v>
      </c>
      <c r="J63" s="5"/>
    </row>
    <row r="64" spans="1:10" ht="12.75">
      <c r="A64" s="34" t="s">
        <v>13</v>
      </c>
      <c r="B64" s="146" t="s">
        <v>102</v>
      </c>
      <c r="C64" s="146"/>
      <c r="D64" s="146"/>
      <c r="E64" s="146"/>
      <c r="F64" s="146"/>
      <c r="G64" s="146"/>
      <c r="H64" s="44">
        <f>H42*H63</f>
        <v>0.006669444444444445</v>
      </c>
      <c r="I64" s="50">
        <f>$I$25*H64</f>
        <v>29.928465</v>
      </c>
      <c r="J64" s="5"/>
    </row>
    <row r="65" spans="1:10" ht="12.75">
      <c r="A65" s="34" t="s">
        <v>14</v>
      </c>
      <c r="B65" s="150" t="s">
        <v>103</v>
      </c>
      <c r="C65" s="150"/>
      <c r="D65" s="150"/>
      <c r="E65" s="150"/>
      <c r="F65" s="150"/>
      <c r="G65" s="150"/>
      <c r="H65" s="37">
        <f>0.5*0.08*H63</f>
        <v>0.0007777777777777778</v>
      </c>
      <c r="I65" s="50">
        <f>$I$25*H65</f>
        <v>3.4902</v>
      </c>
      <c r="J65" s="5"/>
    </row>
    <row r="66" spans="1:10" ht="12.75">
      <c r="A66" s="34" t="s">
        <v>15</v>
      </c>
      <c r="B66" s="170" t="s">
        <v>160</v>
      </c>
      <c r="C66" s="171"/>
      <c r="D66" s="171"/>
      <c r="E66" s="171"/>
      <c r="F66" s="171"/>
      <c r="G66" s="172"/>
      <c r="H66" s="35">
        <f>0.08*0.5*0.9*((1)+(1/11)+(4/33))*100%</f>
        <v>0.04363636363636363</v>
      </c>
      <c r="I66" s="50">
        <f>$I$25*H66</f>
        <v>195.81381818181816</v>
      </c>
      <c r="J66" s="5"/>
    </row>
    <row r="67" spans="1:10" ht="12.75">
      <c r="A67" s="140" t="s">
        <v>104</v>
      </c>
      <c r="B67" s="140"/>
      <c r="C67" s="140"/>
      <c r="D67" s="140"/>
      <c r="E67" s="140"/>
      <c r="F67" s="140"/>
      <c r="G67" s="140"/>
      <c r="H67" s="7">
        <f>TRUNC(SUM(H60:H66),4)</f>
        <v>0.0751</v>
      </c>
      <c r="I67" s="49">
        <f>SUM(I60:I66)</f>
        <v>337.42868318181814</v>
      </c>
      <c r="J67" s="5"/>
    </row>
    <row r="68" spans="1:10" ht="12.75">
      <c r="A68" s="152"/>
      <c r="B68" s="153"/>
      <c r="C68" s="153"/>
      <c r="D68" s="153"/>
      <c r="E68" s="153"/>
      <c r="F68" s="153"/>
      <c r="G68" s="153"/>
      <c r="H68" s="153"/>
      <c r="I68" s="153"/>
      <c r="J68" s="5"/>
    </row>
    <row r="69" spans="1:10" ht="15">
      <c r="A69" s="139" t="s">
        <v>105</v>
      </c>
      <c r="B69" s="139"/>
      <c r="C69" s="139"/>
      <c r="D69" s="139"/>
      <c r="E69" s="139"/>
      <c r="F69" s="139"/>
      <c r="G69" s="139"/>
      <c r="H69" s="139"/>
      <c r="I69" s="139"/>
      <c r="J69" s="5"/>
    </row>
    <row r="70" spans="1:10" ht="12.75">
      <c r="A70" s="141" t="s">
        <v>106</v>
      </c>
      <c r="B70" s="142"/>
      <c r="C70" s="142"/>
      <c r="D70" s="142"/>
      <c r="E70" s="142"/>
      <c r="F70" s="142"/>
      <c r="G70" s="143"/>
      <c r="H70" s="99" t="s">
        <v>2</v>
      </c>
      <c r="I70" s="99" t="s">
        <v>1</v>
      </c>
      <c r="J70" s="5"/>
    </row>
    <row r="71" spans="1:10" ht="12.75">
      <c r="A71" s="34" t="s">
        <v>9</v>
      </c>
      <c r="B71" s="154" t="s">
        <v>107</v>
      </c>
      <c r="C71" s="154"/>
      <c r="D71" s="154"/>
      <c r="E71" s="154"/>
      <c r="F71" s="154"/>
      <c r="G71" s="154"/>
      <c r="H71" s="8"/>
      <c r="I71" s="50">
        <f aca="true" t="shared" si="1" ref="I71:I76">$I$25*H71</f>
        <v>0</v>
      </c>
      <c r="J71" s="5"/>
    </row>
    <row r="72" spans="1:10" ht="12.75">
      <c r="A72" s="43" t="s">
        <v>10</v>
      </c>
      <c r="B72" s="150" t="s">
        <v>108</v>
      </c>
      <c r="C72" s="151"/>
      <c r="D72" s="151"/>
      <c r="E72" s="151"/>
      <c r="F72" s="151"/>
      <c r="G72" s="151"/>
      <c r="H72" s="29">
        <v>0.0082</v>
      </c>
      <c r="I72" s="46">
        <f t="shared" si="1"/>
        <v>36.79668</v>
      </c>
      <c r="J72" s="5"/>
    </row>
    <row r="73" spans="1:10" ht="12.75">
      <c r="A73" s="43" t="s">
        <v>11</v>
      </c>
      <c r="B73" s="151" t="s">
        <v>109</v>
      </c>
      <c r="C73" s="151"/>
      <c r="D73" s="151"/>
      <c r="E73" s="151"/>
      <c r="F73" s="151"/>
      <c r="G73" s="151"/>
      <c r="H73" s="29">
        <v>0.0002</v>
      </c>
      <c r="I73" s="46">
        <f t="shared" si="1"/>
        <v>0.8974799999999999</v>
      </c>
      <c r="J73" s="5"/>
    </row>
    <row r="74" spans="1:10" ht="12.75">
      <c r="A74" s="43" t="s">
        <v>12</v>
      </c>
      <c r="B74" s="150" t="s">
        <v>110</v>
      </c>
      <c r="C74" s="151"/>
      <c r="D74" s="151"/>
      <c r="E74" s="151"/>
      <c r="F74" s="151"/>
      <c r="G74" s="151"/>
      <c r="H74" s="35">
        <v>0.0003</v>
      </c>
      <c r="I74" s="46">
        <f t="shared" si="1"/>
        <v>1.3462199999999998</v>
      </c>
      <c r="J74" s="5"/>
    </row>
    <row r="75" spans="1:10" ht="12.75">
      <c r="A75" s="43" t="s">
        <v>13</v>
      </c>
      <c r="B75" s="146" t="s">
        <v>24</v>
      </c>
      <c r="C75" s="146"/>
      <c r="D75" s="146"/>
      <c r="E75" s="146"/>
      <c r="F75" s="146"/>
      <c r="G75" s="146"/>
      <c r="H75" s="29">
        <v>0.0061</v>
      </c>
      <c r="I75" s="46">
        <f t="shared" si="1"/>
        <v>27.37314</v>
      </c>
      <c r="J75" s="5"/>
    </row>
    <row r="76" spans="1:10" ht="12.75">
      <c r="A76" s="34" t="s">
        <v>14</v>
      </c>
      <c r="B76" s="151" t="s">
        <v>3</v>
      </c>
      <c r="C76" s="151"/>
      <c r="D76" s="151"/>
      <c r="E76" s="151"/>
      <c r="F76" s="151"/>
      <c r="G76" s="151"/>
      <c r="H76" s="29">
        <v>0</v>
      </c>
      <c r="I76" s="46">
        <f t="shared" si="1"/>
        <v>0</v>
      </c>
      <c r="J76" s="5"/>
    </row>
    <row r="77" spans="1:10" ht="12.75">
      <c r="A77" s="140" t="s">
        <v>21</v>
      </c>
      <c r="B77" s="140"/>
      <c r="C77" s="140"/>
      <c r="D77" s="140"/>
      <c r="E77" s="140"/>
      <c r="F77" s="140"/>
      <c r="G77" s="140"/>
      <c r="H77" s="7">
        <f>TRUNC(SUM(H71:H76),4)</f>
        <v>0.0148</v>
      </c>
      <c r="I77" s="49">
        <f>TRUNC(SUM(I71:I76),2)</f>
        <v>66.41</v>
      </c>
      <c r="J77" s="5"/>
    </row>
    <row r="78" spans="1:10" ht="12.75">
      <c r="A78" s="155"/>
      <c r="B78" s="156"/>
      <c r="C78" s="156"/>
      <c r="D78" s="156"/>
      <c r="E78" s="156"/>
      <c r="F78" s="156"/>
      <c r="G78" s="156"/>
      <c r="H78" s="156"/>
      <c r="I78" s="156"/>
      <c r="J78" s="5"/>
    </row>
    <row r="79" spans="1:10" ht="12.75">
      <c r="A79" s="141" t="s">
        <v>111</v>
      </c>
      <c r="B79" s="142"/>
      <c r="C79" s="142"/>
      <c r="D79" s="142"/>
      <c r="E79" s="142"/>
      <c r="F79" s="142"/>
      <c r="G79" s="143"/>
      <c r="H79" s="99" t="s">
        <v>2</v>
      </c>
      <c r="I79" s="99" t="s">
        <v>1</v>
      </c>
      <c r="J79" s="5"/>
    </row>
    <row r="80" spans="1:10" ht="12.75">
      <c r="A80" s="34" t="s">
        <v>9</v>
      </c>
      <c r="B80" s="154" t="s">
        <v>112</v>
      </c>
      <c r="C80" s="154"/>
      <c r="D80" s="154"/>
      <c r="E80" s="154"/>
      <c r="F80" s="154"/>
      <c r="G80" s="154"/>
      <c r="H80" s="8">
        <v>0</v>
      </c>
      <c r="I80" s="50">
        <f>$I$25*H80</f>
        <v>0</v>
      </c>
      <c r="J80" s="5"/>
    </row>
    <row r="81" spans="1:10" ht="12.75">
      <c r="A81" s="140" t="s">
        <v>23</v>
      </c>
      <c r="B81" s="140"/>
      <c r="C81" s="140"/>
      <c r="D81" s="140"/>
      <c r="E81" s="140"/>
      <c r="F81" s="140"/>
      <c r="G81" s="140"/>
      <c r="H81" s="7">
        <f>TRUNC(SUM(H80),4)</f>
        <v>0</v>
      </c>
      <c r="I81" s="49">
        <f>TRUNC(SUM(I80),2)</f>
        <v>0</v>
      </c>
      <c r="J81" s="5"/>
    </row>
    <row r="82" spans="1:10" ht="12.75">
      <c r="A82" s="217"/>
      <c r="B82" s="218"/>
      <c r="C82" s="218"/>
      <c r="D82" s="218"/>
      <c r="E82" s="218"/>
      <c r="F82" s="218"/>
      <c r="G82" s="218"/>
      <c r="H82" s="218"/>
      <c r="I82" s="218"/>
      <c r="J82" s="5"/>
    </row>
    <row r="83" spans="1:10" ht="15">
      <c r="A83" s="139" t="s">
        <v>113</v>
      </c>
      <c r="B83" s="139"/>
      <c r="C83" s="139"/>
      <c r="D83" s="139"/>
      <c r="E83" s="139"/>
      <c r="F83" s="139"/>
      <c r="G83" s="139"/>
      <c r="H83" s="139"/>
      <c r="I83" s="139"/>
      <c r="J83" s="5"/>
    </row>
    <row r="84" spans="1:10" ht="12.75">
      <c r="A84" s="148" t="s">
        <v>114</v>
      </c>
      <c r="B84" s="148"/>
      <c r="C84" s="148"/>
      <c r="D84" s="148"/>
      <c r="E84" s="148"/>
      <c r="F84" s="148"/>
      <c r="G84" s="148"/>
      <c r="H84" s="148"/>
      <c r="I84" s="99" t="s">
        <v>1</v>
      </c>
      <c r="J84" s="5"/>
    </row>
    <row r="85" spans="1:10" ht="12.75">
      <c r="A85" s="34" t="s">
        <v>27</v>
      </c>
      <c r="B85" s="149" t="s">
        <v>108</v>
      </c>
      <c r="C85" s="149"/>
      <c r="D85" s="149"/>
      <c r="E85" s="149"/>
      <c r="F85" s="149"/>
      <c r="G85" s="149"/>
      <c r="H85" s="149"/>
      <c r="I85" s="45">
        <f>I77</f>
        <v>66.41</v>
      </c>
      <c r="J85" s="5"/>
    </row>
    <row r="86" spans="1:10" ht="12.75">
      <c r="A86" s="43" t="s">
        <v>28</v>
      </c>
      <c r="B86" s="149" t="s">
        <v>115</v>
      </c>
      <c r="C86" s="149"/>
      <c r="D86" s="149"/>
      <c r="E86" s="149"/>
      <c r="F86" s="149"/>
      <c r="G86" s="149"/>
      <c r="H86" s="149"/>
      <c r="I86" s="46">
        <f>I81</f>
        <v>0</v>
      </c>
      <c r="J86" s="5"/>
    </row>
    <row r="87" spans="1:10" ht="12.75">
      <c r="A87" s="140" t="s">
        <v>116</v>
      </c>
      <c r="B87" s="140"/>
      <c r="C87" s="140"/>
      <c r="D87" s="140"/>
      <c r="E87" s="140"/>
      <c r="F87" s="140"/>
      <c r="G87" s="140"/>
      <c r="H87" s="140"/>
      <c r="I87" s="47">
        <f>TRUNC(SUM(I85:I86),2)</f>
        <v>66.41</v>
      </c>
      <c r="J87" s="5"/>
    </row>
    <row r="88" spans="1:10" ht="12.75">
      <c r="A88" s="144"/>
      <c r="B88" s="145"/>
      <c r="C88" s="145"/>
      <c r="D88" s="145"/>
      <c r="E88" s="145"/>
      <c r="F88" s="145"/>
      <c r="G88" s="145"/>
      <c r="H88" s="145"/>
      <c r="I88" s="145"/>
      <c r="J88" s="5"/>
    </row>
    <row r="89" spans="1:10" ht="15">
      <c r="A89" s="139" t="s">
        <v>117</v>
      </c>
      <c r="B89" s="139"/>
      <c r="C89" s="139"/>
      <c r="D89" s="139"/>
      <c r="E89" s="139"/>
      <c r="F89" s="139"/>
      <c r="G89" s="139"/>
      <c r="H89" s="139"/>
      <c r="I89" s="139"/>
      <c r="J89" s="5"/>
    </row>
    <row r="90" spans="1:10" ht="12.75">
      <c r="A90" s="141" t="s">
        <v>18</v>
      </c>
      <c r="B90" s="142"/>
      <c r="C90" s="142"/>
      <c r="D90" s="142"/>
      <c r="E90" s="142"/>
      <c r="F90" s="142"/>
      <c r="G90" s="143"/>
      <c r="H90" s="99"/>
      <c r="I90" s="99" t="s">
        <v>1</v>
      </c>
      <c r="J90" s="5"/>
    </row>
    <row r="91" spans="1:10" ht="12.75">
      <c r="A91" s="34" t="s">
        <v>9</v>
      </c>
      <c r="B91" s="147" t="s">
        <v>118</v>
      </c>
      <c r="C91" s="147"/>
      <c r="D91" s="147"/>
      <c r="E91" s="147"/>
      <c r="F91" s="147"/>
      <c r="G91" s="147"/>
      <c r="H91" s="42" t="s">
        <v>0</v>
      </c>
      <c r="I91" s="45">
        <f>Inf_BÁSICAS!D30</f>
        <v>21.666666666666668</v>
      </c>
      <c r="J91" s="5"/>
    </row>
    <row r="92" spans="1:10" ht="12.75">
      <c r="A92" s="34" t="s">
        <v>10</v>
      </c>
      <c r="B92" s="147" t="s">
        <v>19</v>
      </c>
      <c r="C92" s="147"/>
      <c r="D92" s="147"/>
      <c r="E92" s="147"/>
      <c r="F92" s="147"/>
      <c r="G92" s="147"/>
      <c r="H92" s="42" t="s">
        <v>0</v>
      </c>
      <c r="I92" s="45">
        <v>0</v>
      </c>
      <c r="J92" s="5"/>
    </row>
    <row r="93" spans="1:10" ht="12.75">
      <c r="A93" s="100" t="s">
        <v>11</v>
      </c>
      <c r="B93" s="147" t="s">
        <v>20</v>
      </c>
      <c r="C93" s="147"/>
      <c r="D93" s="147"/>
      <c r="E93" s="147"/>
      <c r="F93" s="147"/>
      <c r="G93" s="147"/>
      <c r="H93" s="42" t="s">
        <v>0</v>
      </c>
      <c r="I93" s="45">
        <v>0</v>
      </c>
      <c r="J93" s="5"/>
    </row>
    <row r="94" spans="1:10" ht="12.75">
      <c r="A94" s="100" t="s">
        <v>12</v>
      </c>
      <c r="B94" s="157" t="s">
        <v>3</v>
      </c>
      <c r="C94" s="157"/>
      <c r="D94" s="157"/>
      <c r="E94" s="157"/>
      <c r="F94" s="157"/>
      <c r="G94" s="157"/>
      <c r="H94" s="42" t="s">
        <v>0</v>
      </c>
      <c r="I94" s="45">
        <v>0</v>
      </c>
      <c r="J94" s="5"/>
    </row>
    <row r="95" spans="1:10" ht="12.75">
      <c r="A95" s="140" t="s">
        <v>119</v>
      </c>
      <c r="B95" s="140"/>
      <c r="C95" s="140"/>
      <c r="D95" s="140"/>
      <c r="E95" s="140"/>
      <c r="F95" s="140"/>
      <c r="G95" s="140"/>
      <c r="H95" s="7" t="s">
        <v>0</v>
      </c>
      <c r="I95" s="49">
        <f>TRUNC(SUM(I91:I94),2)</f>
        <v>21.66</v>
      </c>
      <c r="J95" s="5"/>
    </row>
    <row r="96" spans="1:10" ht="12.75">
      <c r="A96" s="144"/>
      <c r="B96" s="145"/>
      <c r="C96" s="145"/>
      <c r="D96" s="145"/>
      <c r="E96" s="145"/>
      <c r="F96" s="145"/>
      <c r="G96" s="145"/>
      <c r="H96" s="145"/>
      <c r="I96" s="145"/>
      <c r="J96" s="5"/>
    </row>
    <row r="97" spans="1:10" ht="15">
      <c r="A97" s="139" t="s">
        <v>120</v>
      </c>
      <c r="B97" s="139"/>
      <c r="C97" s="139"/>
      <c r="D97" s="139"/>
      <c r="E97" s="139"/>
      <c r="F97" s="139"/>
      <c r="G97" s="139"/>
      <c r="H97" s="139"/>
      <c r="I97" s="139"/>
      <c r="J97" s="5"/>
    </row>
    <row r="98" spans="1:10" ht="12.75">
      <c r="A98" s="141" t="s">
        <v>26</v>
      </c>
      <c r="B98" s="142"/>
      <c r="C98" s="142"/>
      <c r="D98" s="142"/>
      <c r="E98" s="142"/>
      <c r="F98" s="142"/>
      <c r="G98" s="143"/>
      <c r="H98" s="99" t="s">
        <v>2</v>
      </c>
      <c r="I98" s="99" t="s">
        <v>1</v>
      </c>
      <c r="J98" s="5"/>
    </row>
    <row r="99" spans="1:10" ht="12.75">
      <c r="A99" s="34" t="s">
        <v>9</v>
      </c>
      <c r="B99" s="146" t="s">
        <v>29</v>
      </c>
      <c r="C99" s="146"/>
      <c r="D99" s="146"/>
      <c r="E99" s="146"/>
      <c r="F99" s="146"/>
      <c r="G99" s="146"/>
      <c r="H99" s="53">
        <f>Inf_BÁSICAS!D31</f>
        <v>0.0529</v>
      </c>
      <c r="I99" s="52">
        <f>TRUNC(H99*I114,2)</f>
        <v>370.08</v>
      </c>
      <c r="J99" s="5"/>
    </row>
    <row r="100" spans="1:10" ht="12.75">
      <c r="A100" s="43" t="s">
        <v>10</v>
      </c>
      <c r="B100" s="146" t="s">
        <v>4</v>
      </c>
      <c r="C100" s="146"/>
      <c r="D100" s="146"/>
      <c r="E100" s="146"/>
      <c r="F100" s="146"/>
      <c r="G100" s="146"/>
      <c r="H100" s="53">
        <f>Inf_BÁSICAS!D32</f>
        <v>0.177</v>
      </c>
      <c r="I100" s="52">
        <f>TRUNC(H100*(I99+I114),2)</f>
        <v>1303.78</v>
      </c>
      <c r="J100" s="5"/>
    </row>
    <row r="101" spans="1:10" ht="12.75">
      <c r="A101" s="34" t="s">
        <v>11</v>
      </c>
      <c r="B101" s="219" t="s">
        <v>61</v>
      </c>
      <c r="C101" s="219"/>
      <c r="D101" s="219"/>
      <c r="E101" s="219"/>
      <c r="F101" s="219"/>
      <c r="G101" s="219"/>
      <c r="H101" s="103">
        <f>SUM(H102:H104)</f>
        <v>0.0865</v>
      </c>
      <c r="I101" s="104">
        <f>((I99+I100+I114)/(1-H101))-(I99+I100+I114)</f>
        <v>820.9489162561586</v>
      </c>
      <c r="J101" s="5"/>
    </row>
    <row r="102" spans="1:10" ht="12.75">
      <c r="A102" s="43" t="s">
        <v>62</v>
      </c>
      <c r="B102" s="146" t="s">
        <v>58</v>
      </c>
      <c r="C102" s="146"/>
      <c r="D102" s="146"/>
      <c r="E102" s="146"/>
      <c r="F102" s="146"/>
      <c r="G102" s="146"/>
      <c r="H102" s="32">
        <v>0.0065</v>
      </c>
      <c r="I102" s="54">
        <f>((H102*$I$101)/$H$101)</f>
        <v>61.689802955665094</v>
      </c>
      <c r="J102" s="5"/>
    </row>
    <row r="103" spans="1:10" ht="12.75">
      <c r="A103" s="43" t="s">
        <v>63</v>
      </c>
      <c r="B103" s="146" t="s">
        <v>59</v>
      </c>
      <c r="C103" s="146"/>
      <c r="D103" s="146"/>
      <c r="E103" s="146"/>
      <c r="F103" s="146"/>
      <c r="G103" s="146"/>
      <c r="H103" s="32">
        <v>0.03</v>
      </c>
      <c r="I103" s="54">
        <f>((H103*$I$101)/$H$101)</f>
        <v>284.72216748768506</v>
      </c>
      <c r="J103" s="5"/>
    </row>
    <row r="104" spans="1:10" ht="12.75">
      <c r="A104" s="43" t="s">
        <v>64</v>
      </c>
      <c r="B104" s="146" t="s">
        <v>60</v>
      </c>
      <c r="C104" s="146"/>
      <c r="D104" s="146"/>
      <c r="E104" s="146"/>
      <c r="F104" s="146"/>
      <c r="G104" s="146"/>
      <c r="H104" s="32">
        <v>0.05</v>
      </c>
      <c r="I104" s="54">
        <f>((H104*$I$101)/$H$101)</f>
        <v>474.5369458128085</v>
      </c>
      <c r="J104" s="5"/>
    </row>
    <row r="105" spans="1:10" ht="12.75">
      <c r="A105" s="140" t="s">
        <v>121</v>
      </c>
      <c r="B105" s="140"/>
      <c r="C105" s="140"/>
      <c r="D105" s="140"/>
      <c r="E105" s="140"/>
      <c r="F105" s="140"/>
      <c r="G105" s="140"/>
      <c r="H105" s="102">
        <f>SUM(H99:H104)</f>
        <v>0.4029</v>
      </c>
      <c r="I105" s="47">
        <f>TRUNC(SUM(I99+I100+I102+I103+I104),2)</f>
        <v>2494.8</v>
      </c>
      <c r="J105" s="5"/>
    </row>
    <row r="106" spans="1:9" ht="12.75">
      <c r="A106" s="10"/>
      <c r="B106" s="191"/>
      <c r="C106" s="191"/>
      <c r="D106" s="191"/>
      <c r="E106" s="191"/>
      <c r="F106" s="191"/>
      <c r="G106" s="191"/>
      <c r="H106" s="191"/>
      <c r="I106" s="191"/>
    </row>
    <row r="107" spans="1:11" ht="15">
      <c r="A107" s="139" t="s">
        <v>122</v>
      </c>
      <c r="B107" s="139"/>
      <c r="C107" s="139"/>
      <c r="D107" s="139"/>
      <c r="E107" s="139"/>
      <c r="F107" s="139"/>
      <c r="G107" s="139"/>
      <c r="H107" s="139"/>
      <c r="I107" s="139"/>
      <c r="K107" s="36"/>
    </row>
    <row r="108" spans="1:9" ht="12.75">
      <c r="A108" s="148" t="s">
        <v>30</v>
      </c>
      <c r="B108" s="148"/>
      <c r="C108" s="148"/>
      <c r="D108" s="148"/>
      <c r="E108" s="148"/>
      <c r="F108" s="148"/>
      <c r="G108" s="148"/>
      <c r="H108" s="148"/>
      <c r="I108" s="99" t="s">
        <v>1</v>
      </c>
    </row>
    <row r="109" spans="1:9" ht="12.75">
      <c r="A109" s="41" t="s">
        <v>9</v>
      </c>
      <c r="B109" s="190" t="str">
        <f>A19</f>
        <v>MÓDULO 1 - COMPOSIÇÃO DA REMUNERAÇÃO</v>
      </c>
      <c r="C109" s="190"/>
      <c r="D109" s="190"/>
      <c r="E109" s="190"/>
      <c r="F109" s="190"/>
      <c r="G109" s="190"/>
      <c r="H109" s="190"/>
      <c r="I109" s="52">
        <f>I25</f>
        <v>4487.4</v>
      </c>
    </row>
    <row r="110" spans="1:9" ht="12.75">
      <c r="A110" s="55" t="s">
        <v>10</v>
      </c>
      <c r="B110" s="190" t="str">
        <f>A27</f>
        <v>MÓDULO 2 – ENCARGOS E BENEFÍCIOS ANUAIS, MENSAIS E DIÁRIOS</v>
      </c>
      <c r="C110" s="190"/>
      <c r="D110" s="190"/>
      <c r="E110" s="190"/>
      <c r="F110" s="190"/>
      <c r="G110" s="190"/>
      <c r="H110" s="190"/>
      <c r="I110" s="54">
        <f>I56</f>
        <v>2083.04</v>
      </c>
    </row>
    <row r="111" spans="1:11" ht="12.75">
      <c r="A111" s="55" t="s">
        <v>11</v>
      </c>
      <c r="B111" s="190" t="str">
        <f>A58</f>
        <v>MÓDULO 3 – PROVISÃO PARA RESCISÃO</v>
      </c>
      <c r="C111" s="190"/>
      <c r="D111" s="190"/>
      <c r="E111" s="190"/>
      <c r="F111" s="190"/>
      <c r="G111" s="190"/>
      <c r="H111" s="190"/>
      <c r="I111" s="54">
        <f>I67</f>
        <v>337.42868318181814</v>
      </c>
      <c r="K111" s="36"/>
    </row>
    <row r="112" spans="1:12" ht="12.75">
      <c r="A112" s="56" t="s">
        <v>12</v>
      </c>
      <c r="B112" s="190" t="str">
        <f>A69</f>
        <v>MÓDULO 4 – CUSTO DE REPOSIÇÃO DO PROFISSIONAL AUSENTE</v>
      </c>
      <c r="C112" s="190"/>
      <c r="D112" s="190"/>
      <c r="E112" s="190"/>
      <c r="F112" s="190"/>
      <c r="G112" s="190"/>
      <c r="H112" s="190"/>
      <c r="I112" s="54">
        <f>I87</f>
        <v>66.41</v>
      </c>
      <c r="K112" s="36"/>
      <c r="L112" s="33"/>
    </row>
    <row r="113" spans="1:9" ht="12.75">
      <c r="A113" s="57" t="s">
        <v>13</v>
      </c>
      <c r="B113" s="190" t="str">
        <f>A89</f>
        <v>MÓDULO 5 – INSUMOS DIVERSOS</v>
      </c>
      <c r="C113" s="190"/>
      <c r="D113" s="190"/>
      <c r="E113" s="190"/>
      <c r="F113" s="190"/>
      <c r="G113" s="190"/>
      <c r="H113" s="190"/>
      <c r="I113" s="54">
        <f>I95</f>
        <v>21.66</v>
      </c>
    </row>
    <row r="114" spans="1:13" ht="12.75">
      <c r="A114" s="43"/>
      <c r="B114" s="140" t="s">
        <v>123</v>
      </c>
      <c r="C114" s="140"/>
      <c r="D114" s="140"/>
      <c r="E114" s="140"/>
      <c r="F114" s="140"/>
      <c r="G114" s="140"/>
      <c r="H114" s="140"/>
      <c r="I114" s="47">
        <f>TRUNC(SUM(I109:I113),2)</f>
        <v>6995.93</v>
      </c>
      <c r="K114" s="33"/>
      <c r="L114" s="33"/>
      <c r="M114" s="33"/>
    </row>
    <row r="115" spans="1:9" ht="12.75">
      <c r="A115" s="56" t="s">
        <v>14</v>
      </c>
      <c r="B115" s="190" t="str">
        <f>A97</f>
        <v>MÓDULO 6 – CUSTOS INDIRETOS, TRIBUTOS E LUCRO</v>
      </c>
      <c r="C115" s="190"/>
      <c r="D115" s="190"/>
      <c r="E115" s="190"/>
      <c r="F115" s="190"/>
      <c r="G115" s="190"/>
      <c r="H115" s="190"/>
      <c r="I115" s="50">
        <f>I105</f>
        <v>2494.8</v>
      </c>
    </row>
    <row r="116" spans="1:12" ht="12.75">
      <c r="A116" s="140" t="s">
        <v>124</v>
      </c>
      <c r="B116" s="140"/>
      <c r="C116" s="140"/>
      <c r="D116" s="140"/>
      <c r="E116" s="140"/>
      <c r="F116" s="140"/>
      <c r="G116" s="140"/>
      <c r="H116" s="140"/>
      <c r="I116" s="47">
        <f>TRUNC(SUM(I114:I115),2)</f>
        <v>9490.73</v>
      </c>
      <c r="K116" s="33"/>
      <c r="L116" s="33"/>
    </row>
    <row r="117" ht="12.75">
      <c r="I117" s="33"/>
    </row>
    <row r="118" spans="1:9" ht="12.75" hidden="1">
      <c r="A118" s="10"/>
      <c r="B118" s="177" t="s">
        <v>32</v>
      </c>
      <c r="C118" s="177"/>
      <c r="D118" s="177"/>
      <c r="E118" s="177"/>
      <c r="F118" s="177"/>
      <c r="G118" s="177"/>
      <c r="H118" s="3"/>
      <c r="I118" s="3"/>
    </row>
    <row r="119" spans="1:9" ht="40.5" customHeight="1" hidden="1">
      <c r="A119" s="184" t="s">
        <v>34</v>
      </c>
      <c r="B119" s="185"/>
      <c r="C119" s="184" t="s">
        <v>35</v>
      </c>
      <c r="D119" s="185"/>
      <c r="E119" s="184" t="s">
        <v>37</v>
      </c>
      <c r="F119" s="185"/>
      <c r="G119" s="25" t="s">
        <v>36</v>
      </c>
      <c r="H119" s="26" t="s">
        <v>33</v>
      </c>
      <c r="I119" s="11" t="s">
        <v>1</v>
      </c>
    </row>
    <row r="120" spans="1:9" ht="12.75" hidden="1">
      <c r="A120" s="188" t="s">
        <v>38</v>
      </c>
      <c r="B120" s="189"/>
      <c r="C120" s="198" t="s">
        <v>42</v>
      </c>
      <c r="D120" s="199"/>
      <c r="E120" s="186"/>
      <c r="F120" s="187"/>
      <c r="G120" s="15" t="s">
        <v>42</v>
      </c>
      <c r="H120" s="21"/>
      <c r="I120" s="18">
        <v>0</v>
      </c>
    </row>
    <row r="121" spans="1:9" ht="12.75" hidden="1">
      <c r="A121" s="200" t="s">
        <v>39</v>
      </c>
      <c r="B121" s="201"/>
      <c r="C121" s="194" t="s">
        <v>42</v>
      </c>
      <c r="D121" s="195"/>
      <c r="E121" s="196"/>
      <c r="F121" s="197"/>
      <c r="G121" s="6" t="s">
        <v>42</v>
      </c>
      <c r="H121" s="22"/>
      <c r="I121" s="19">
        <v>0</v>
      </c>
    </row>
    <row r="122" spans="1:9" ht="12.75" hidden="1">
      <c r="A122" s="200" t="s">
        <v>40</v>
      </c>
      <c r="B122" s="201"/>
      <c r="C122" s="194" t="s">
        <v>42</v>
      </c>
      <c r="D122" s="195"/>
      <c r="E122" s="196"/>
      <c r="F122" s="197"/>
      <c r="G122" s="6" t="s">
        <v>42</v>
      </c>
      <c r="H122" s="22"/>
      <c r="I122" s="19">
        <v>0</v>
      </c>
    </row>
    <row r="123" spans="1:9" ht="12.75" hidden="1">
      <c r="A123" s="200" t="s">
        <v>41</v>
      </c>
      <c r="B123" s="201"/>
      <c r="C123" s="194" t="s">
        <v>42</v>
      </c>
      <c r="D123" s="195"/>
      <c r="E123" s="196"/>
      <c r="F123" s="197"/>
      <c r="G123" s="6" t="s">
        <v>42</v>
      </c>
      <c r="H123" s="22"/>
      <c r="I123" s="19">
        <v>0</v>
      </c>
    </row>
    <row r="124" spans="1:9" ht="12.75" hidden="1">
      <c r="A124" s="214"/>
      <c r="B124" s="152"/>
      <c r="C124" s="196"/>
      <c r="D124" s="197"/>
      <c r="E124" s="196"/>
      <c r="F124" s="197"/>
      <c r="G124" s="16"/>
      <c r="H124" s="23"/>
      <c r="I124" s="19"/>
    </row>
    <row r="125" spans="1:9" ht="13.5" hidden="1" thickBot="1">
      <c r="A125" s="215"/>
      <c r="B125" s="216"/>
      <c r="C125" s="192"/>
      <c r="D125" s="193"/>
      <c r="E125" s="192"/>
      <c r="F125" s="193"/>
      <c r="G125" s="17"/>
      <c r="H125" s="24"/>
      <c r="I125" s="20"/>
    </row>
    <row r="126" spans="1:9" ht="13.5" hidden="1" thickBot="1">
      <c r="A126" s="211" t="s">
        <v>43</v>
      </c>
      <c r="B126" s="212"/>
      <c r="C126" s="212"/>
      <c r="D126" s="212"/>
      <c r="E126" s="212"/>
      <c r="F126" s="212"/>
      <c r="G126" s="212"/>
      <c r="H126" s="213"/>
      <c r="I126" s="9">
        <f>SUM(I124:I125)</f>
        <v>0</v>
      </c>
    </row>
    <row r="127" ht="12.75" hidden="1"/>
    <row r="128" spans="1:9" ht="12.75" hidden="1">
      <c r="A128" s="10" t="s">
        <v>44</v>
      </c>
      <c r="B128" s="177" t="s">
        <v>45</v>
      </c>
      <c r="C128" s="177"/>
      <c r="D128" s="177"/>
      <c r="E128" s="177"/>
      <c r="F128" s="177"/>
      <c r="G128" s="177"/>
      <c r="H128" s="3"/>
      <c r="I128" s="3"/>
    </row>
    <row r="129" spans="1:9" ht="13.5" hidden="1" thickBot="1">
      <c r="A129" s="205" t="s">
        <v>46</v>
      </c>
      <c r="B129" s="206"/>
      <c r="C129" s="206"/>
      <c r="D129" s="206"/>
      <c r="E129" s="206"/>
      <c r="F129" s="206"/>
      <c r="G129" s="206"/>
      <c r="H129" s="206"/>
      <c r="I129" s="207"/>
    </row>
    <row r="130" spans="1:9" ht="13.5" hidden="1" thickBot="1">
      <c r="A130" s="27"/>
      <c r="B130" s="208" t="s">
        <v>47</v>
      </c>
      <c r="C130" s="209"/>
      <c r="D130" s="209"/>
      <c r="E130" s="209"/>
      <c r="F130" s="209"/>
      <c r="G130" s="209"/>
      <c r="H130" s="210"/>
      <c r="I130" s="11" t="s">
        <v>1</v>
      </c>
    </row>
    <row r="131" spans="1:9" ht="12.75" hidden="1">
      <c r="A131" s="2" t="s">
        <v>9</v>
      </c>
      <c r="B131" s="178" t="s">
        <v>48</v>
      </c>
      <c r="C131" s="179"/>
      <c r="D131" s="179"/>
      <c r="E131" s="179"/>
      <c r="F131" s="179"/>
      <c r="G131" s="179"/>
      <c r="H131" s="180"/>
      <c r="I131" s="14">
        <f>I102</f>
        <v>61.689802955665094</v>
      </c>
    </row>
    <row r="132" spans="1:9" ht="12.75" hidden="1">
      <c r="A132" s="12" t="s">
        <v>10</v>
      </c>
      <c r="B132" s="181" t="s">
        <v>49</v>
      </c>
      <c r="C132" s="182"/>
      <c r="D132" s="182"/>
      <c r="E132" s="182"/>
      <c r="F132" s="182"/>
      <c r="G132" s="182"/>
      <c r="H132" s="183"/>
      <c r="I132" s="13" t="e">
        <f>#REF!</f>
        <v>#REF!</v>
      </c>
    </row>
    <row r="133" spans="1:9" ht="13.5" hidden="1" thickBot="1">
      <c r="A133" s="12" t="s">
        <v>11</v>
      </c>
      <c r="B133" s="202" t="s">
        <v>50</v>
      </c>
      <c r="C133" s="203"/>
      <c r="D133" s="203"/>
      <c r="E133" s="203"/>
      <c r="F133" s="203"/>
      <c r="G133" s="203"/>
      <c r="H133" s="204"/>
      <c r="I133" s="13">
        <f>I105</f>
        <v>2494.8</v>
      </c>
    </row>
    <row r="134" spans="1:9" ht="13.5" hidden="1" thickBot="1">
      <c r="A134" s="174" t="s">
        <v>25</v>
      </c>
      <c r="B134" s="175"/>
      <c r="C134" s="175"/>
      <c r="D134" s="175"/>
      <c r="E134" s="175"/>
      <c r="F134" s="175"/>
      <c r="G134" s="175"/>
      <c r="H134" s="176"/>
      <c r="I134" s="9" t="e">
        <f>SUM(I131:I133)</f>
        <v>#REF!</v>
      </c>
    </row>
    <row r="135" spans="1:2" ht="12.75" hidden="1">
      <c r="A135" s="28" t="s">
        <v>22</v>
      </c>
      <c r="B135" t="s">
        <v>51</v>
      </c>
    </row>
    <row r="136" ht="12.75" hidden="1"/>
    <row r="137" ht="12.75" hidden="1"/>
    <row r="138" spans="1:2" ht="12.75">
      <c r="A138" s="38"/>
      <c r="B138" s="38"/>
    </row>
    <row r="139" spans="1:5" ht="12.75">
      <c r="A139" s="36"/>
      <c r="B139" s="38"/>
      <c r="E139" s="40"/>
    </row>
    <row r="142" ht="12.75">
      <c r="A142" s="40"/>
    </row>
    <row r="143" ht="12.75">
      <c r="A143" s="40"/>
    </row>
  </sheetData>
  <sheetProtection/>
  <mergeCells count="147">
    <mergeCell ref="A124:B124"/>
    <mergeCell ref="C124:D124"/>
    <mergeCell ref="E124:F124"/>
    <mergeCell ref="A125:B125"/>
    <mergeCell ref="C125:D125"/>
    <mergeCell ref="E125:F125"/>
    <mergeCell ref="B133:H133"/>
    <mergeCell ref="A134:H134"/>
    <mergeCell ref="A126:H126"/>
    <mergeCell ref="B128:G128"/>
    <mergeCell ref="A129:I129"/>
    <mergeCell ref="B130:H130"/>
    <mergeCell ref="B131:H131"/>
    <mergeCell ref="B132:H132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B109:H109"/>
    <mergeCell ref="B110:H110"/>
    <mergeCell ref="B111:H111"/>
    <mergeCell ref="B112:H112"/>
    <mergeCell ref="B113:H113"/>
    <mergeCell ref="B114:H114"/>
    <mergeCell ref="B115:H115"/>
    <mergeCell ref="A116:H116"/>
    <mergeCell ref="B118:G118"/>
    <mergeCell ref="A119:B119"/>
    <mergeCell ref="C119:D119"/>
    <mergeCell ref="E119:F119"/>
    <mergeCell ref="A97:I97"/>
    <mergeCell ref="A98:G98"/>
    <mergeCell ref="B99:G99"/>
    <mergeCell ref="B100:G100"/>
    <mergeCell ref="B101:G101"/>
    <mergeCell ref="B102:G102"/>
    <mergeCell ref="B103:G103"/>
    <mergeCell ref="B104:G104"/>
    <mergeCell ref="A105:G105"/>
    <mergeCell ref="B106:I106"/>
    <mergeCell ref="A107:I107"/>
    <mergeCell ref="A108:H108"/>
    <mergeCell ref="B85:H85"/>
    <mergeCell ref="B86:H86"/>
    <mergeCell ref="A87:H87"/>
    <mergeCell ref="A88:I88"/>
    <mergeCell ref="A89:I89"/>
    <mergeCell ref="A90:G90"/>
    <mergeCell ref="B91:G91"/>
    <mergeCell ref="B92:G92"/>
    <mergeCell ref="B93:G93"/>
    <mergeCell ref="B94:G94"/>
    <mergeCell ref="A95:G95"/>
    <mergeCell ref="A96:I96"/>
    <mergeCell ref="B73:G73"/>
    <mergeCell ref="B74:G74"/>
    <mergeCell ref="B75:G75"/>
    <mergeCell ref="B76:G76"/>
    <mergeCell ref="A77:G77"/>
    <mergeCell ref="A78:I78"/>
    <mergeCell ref="A79:G79"/>
    <mergeCell ref="B80:G80"/>
    <mergeCell ref="A81:G81"/>
    <mergeCell ref="A82:I82"/>
    <mergeCell ref="A83:I83"/>
    <mergeCell ref="A84:H84"/>
    <mergeCell ref="B61:G61"/>
    <mergeCell ref="B62:G62"/>
    <mergeCell ref="B63:G63"/>
    <mergeCell ref="B64:G64"/>
    <mergeCell ref="B65:G65"/>
    <mergeCell ref="B66:G66"/>
    <mergeCell ref="A67:G67"/>
    <mergeCell ref="A68:I68"/>
    <mergeCell ref="A69:I69"/>
    <mergeCell ref="A70:G70"/>
    <mergeCell ref="B71:G71"/>
    <mergeCell ref="B72:G72"/>
    <mergeCell ref="A49:H49"/>
    <mergeCell ref="A50:I50"/>
    <mergeCell ref="A51:I51"/>
    <mergeCell ref="A52:H52"/>
    <mergeCell ref="B53:H53"/>
    <mergeCell ref="B54:H54"/>
    <mergeCell ref="B55:H55"/>
    <mergeCell ref="A56:H56"/>
    <mergeCell ref="A57:I57"/>
    <mergeCell ref="A58:I58"/>
    <mergeCell ref="A59:G59"/>
    <mergeCell ref="B60:G60"/>
    <mergeCell ref="B37:G37"/>
    <mergeCell ref="B38:G38"/>
    <mergeCell ref="B39:G39"/>
    <mergeCell ref="B40:G40"/>
    <mergeCell ref="B41:G41"/>
    <mergeCell ref="A42:G42"/>
    <mergeCell ref="A43:I43"/>
    <mergeCell ref="A44:G44"/>
    <mergeCell ref="B45:G45"/>
    <mergeCell ref="B46:G46"/>
    <mergeCell ref="B47:G47"/>
    <mergeCell ref="B48:G48"/>
    <mergeCell ref="B24:G24"/>
    <mergeCell ref="A25:H25"/>
    <mergeCell ref="A27:I27"/>
    <mergeCell ref="A28:G28"/>
    <mergeCell ref="B29:G29"/>
    <mergeCell ref="B30:G30"/>
    <mergeCell ref="A31:G31"/>
    <mergeCell ref="A32:I32"/>
    <mergeCell ref="A33:G33"/>
    <mergeCell ref="B34:G34"/>
    <mergeCell ref="B35:G35"/>
    <mergeCell ref="B36:G36"/>
    <mergeCell ref="A12:I12"/>
    <mergeCell ref="B13:H13"/>
    <mergeCell ref="B14:H14"/>
    <mergeCell ref="B15:H15"/>
    <mergeCell ref="B16:H16"/>
    <mergeCell ref="B17:H17"/>
    <mergeCell ref="A18:I18"/>
    <mergeCell ref="A19:I19"/>
    <mergeCell ref="B20:G20"/>
    <mergeCell ref="B21:G21"/>
    <mergeCell ref="B22:G22"/>
    <mergeCell ref="B23:G23"/>
    <mergeCell ref="A1:I1"/>
    <mergeCell ref="A2:I2"/>
    <mergeCell ref="B3:H3"/>
    <mergeCell ref="B4:H4"/>
    <mergeCell ref="B5:H5"/>
    <mergeCell ref="B6:H6"/>
    <mergeCell ref="A8:I8"/>
    <mergeCell ref="A9:B9"/>
    <mergeCell ref="C9:D9"/>
    <mergeCell ref="E9:I9"/>
    <mergeCell ref="A10:B10"/>
    <mergeCell ref="C10:D10"/>
    <mergeCell ref="E10:I10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M143"/>
  <sheetViews>
    <sheetView showGridLines="0" zoomScale="115" zoomScaleNormal="115" zoomScalePageLayoutView="0" workbookViewId="0" topLeftCell="A1">
      <selection activeCell="I85" sqref="I85"/>
    </sheetView>
  </sheetViews>
  <sheetFormatPr defaultColWidth="9.140625" defaultRowHeight="12.75"/>
  <cols>
    <col min="1" max="1" width="10.00390625" style="0" bestFit="1" customWidth="1"/>
    <col min="5" max="5" width="10.8515625" style="0" bestFit="1" customWidth="1"/>
    <col min="7" max="7" width="19.140625" style="0" customWidth="1"/>
    <col min="8" max="8" width="10.00390625" style="0" customWidth="1"/>
    <col min="9" max="9" width="20.7109375" style="0" customWidth="1"/>
    <col min="10" max="10" width="5.00390625" style="0" customWidth="1"/>
    <col min="11" max="11" width="33.140625" style="0" customWidth="1"/>
    <col min="12" max="12" width="15.8515625" style="0" customWidth="1"/>
    <col min="13" max="13" width="9.57421875" style="0" bestFit="1" customWidth="1"/>
  </cols>
  <sheetData>
    <row r="1" spans="1:9" ht="12.75">
      <c r="A1" s="220"/>
      <c r="B1" s="220"/>
      <c r="C1" s="220"/>
      <c r="D1" s="220"/>
      <c r="E1" s="220"/>
      <c r="F1" s="220"/>
      <c r="G1" s="220"/>
      <c r="H1" s="220"/>
      <c r="I1" s="220"/>
    </row>
    <row r="2" spans="1:9" ht="15">
      <c r="A2" s="139" t="s">
        <v>129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55" t="s">
        <v>9</v>
      </c>
      <c r="B3" s="170" t="s">
        <v>128</v>
      </c>
      <c r="C3" s="171"/>
      <c r="D3" s="171"/>
      <c r="E3" s="171"/>
      <c r="F3" s="171"/>
      <c r="G3" s="171"/>
      <c r="H3" s="172"/>
      <c r="I3" s="84">
        <f ca="1">TODAY()</f>
        <v>43096</v>
      </c>
    </row>
    <row r="4" spans="1:9" ht="12.75">
      <c r="A4" s="55" t="s">
        <v>10</v>
      </c>
      <c r="B4" s="173" t="s">
        <v>53</v>
      </c>
      <c r="C4" s="173"/>
      <c r="D4" s="173"/>
      <c r="E4" s="173"/>
      <c r="F4" s="173"/>
      <c r="G4" s="173"/>
      <c r="H4" s="173"/>
      <c r="I4" s="82" t="s">
        <v>127</v>
      </c>
    </row>
    <row r="5" spans="1:9" ht="12.75">
      <c r="A5" s="55" t="s">
        <v>11</v>
      </c>
      <c r="B5" s="151" t="s">
        <v>65</v>
      </c>
      <c r="C5" s="151"/>
      <c r="D5" s="151"/>
      <c r="E5" s="151"/>
      <c r="F5" s="151"/>
      <c r="G5" s="151"/>
      <c r="H5" s="151"/>
      <c r="I5" s="84">
        <f>Inf_BÁSICAS!B4</f>
        <v>43405</v>
      </c>
    </row>
    <row r="6" spans="1:9" ht="12.75">
      <c r="A6" s="55" t="s">
        <v>12</v>
      </c>
      <c r="B6" s="173" t="s">
        <v>54</v>
      </c>
      <c r="C6" s="173"/>
      <c r="D6" s="173"/>
      <c r="E6" s="173"/>
      <c r="F6" s="173"/>
      <c r="G6" s="173"/>
      <c r="H6" s="173"/>
      <c r="I6" s="55">
        <v>12</v>
      </c>
    </row>
    <row r="7" spans="1:9" ht="12.75">
      <c r="A7" s="10"/>
      <c r="B7" s="31"/>
      <c r="C7" s="31"/>
      <c r="D7" s="31"/>
      <c r="E7" s="31"/>
      <c r="F7" s="31"/>
      <c r="G7" s="31"/>
      <c r="H7" s="10"/>
      <c r="I7" s="10"/>
    </row>
    <row r="8" spans="1:9" ht="15">
      <c r="A8" s="139" t="s">
        <v>130</v>
      </c>
      <c r="B8" s="139"/>
      <c r="C8" s="139"/>
      <c r="D8" s="139"/>
      <c r="E8" s="139"/>
      <c r="F8" s="139"/>
      <c r="G8" s="139"/>
      <c r="H8" s="139"/>
      <c r="I8" s="139"/>
    </row>
    <row r="9" spans="1:9" ht="12.75">
      <c r="A9" s="166" t="s">
        <v>55</v>
      </c>
      <c r="B9" s="166"/>
      <c r="C9" s="166" t="s">
        <v>56</v>
      </c>
      <c r="D9" s="166"/>
      <c r="E9" s="166" t="s">
        <v>57</v>
      </c>
      <c r="F9" s="166"/>
      <c r="G9" s="166"/>
      <c r="H9" s="166"/>
      <c r="I9" s="166"/>
    </row>
    <row r="10" spans="1:9" ht="12.75">
      <c r="A10" s="164" t="str">
        <f>Inf_BÁSICAS!C5</f>
        <v>SAÚDE</v>
      </c>
      <c r="B10" s="165"/>
      <c r="C10" s="167" t="str">
        <f>Inf_BÁSICAS!C6</f>
        <v>Posto</v>
      </c>
      <c r="D10" s="168"/>
      <c r="E10" s="164">
        <f>Inf_BÁSICAS!C7</f>
        <v>1</v>
      </c>
      <c r="F10" s="169"/>
      <c r="G10" s="169"/>
      <c r="H10" s="169"/>
      <c r="I10" s="165"/>
    </row>
    <row r="11" spans="1:9" ht="12.75">
      <c r="A11" s="10"/>
      <c r="B11" s="31"/>
      <c r="C11" s="31"/>
      <c r="D11" s="31"/>
      <c r="E11" s="31"/>
      <c r="F11" s="31"/>
      <c r="G11" s="31"/>
      <c r="H11" s="10"/>
      <c r="I11" s="10"/>
    </row>
    <row r="12" spans="1:9" ht="15">
      <c r="A12" s="139" t="s">
        <v>131</v>
      </c>
      <c r="B12" s="139"/>
      <c r="C12" s="139"/>
      <c r="D12" s="139"/>
      <c r="E12" s="139"/>
      <c r="F12" s="139"/>
      <c r="G12" s="139"/>
      <c r="H12" s="139"/>
      <c r="I12" s="139"/>
    </row>
    <row r="13" spans="1:9" ht="12.75">
      <c r="A13" s="55">
        <v>1</v>
      </c>
      <c r="B13" s="173" t="s">
        <v>8</v>
      </c>
      <c r="C13" s="173"/>
      <c r="D13" s="173"/>
      <c r="E13" s="173"/>
      <c r="F13" s="173"/>
      <c r="G13" s="173"/>
      <c r="H13" s="173"/>
      <c r="I13" s="82" t="str">
        <f>A10</f>
        <v>SAÚDE</v>
      </c>
    </row>
    <row r="14" spans="1:9" ht="12.75">
      <c r="A14" s="55">
        <v>2</v>
      </c>
      <c r="B14" s="151" t="s">
        <v>66</v>
      </c>
      <c r="C14" s="151"/>
      <c r="D14" s="151"/>
      <c r="E14" s="151"/>
      <c r="F14" s="151"/>
      <c r="G14" s="151"/>
      <c r="H14" s="151"/>
      <c r="I14" s="55" t="str">
        <f>Inf_BÁSICAS!C8</f>
        <v>2251-25</v>
      </c>
    </row>
    <row r="15" spans="1:9" ht="12.75">
      <c r="A15" s="55">
        <v>3</v>
      </c>
      <c r="B15" s="173" t="s">
        <v>7</v>
      </c>
      <c r="C15" s="173"/>
      <c r="D15" s="173"/>
      <c r="E15" s="173"/>
      <c r="F15" s="173"/>
      <c r="G15" s="173"/>
      <c r="H15" s="173"/>
      <c r="I15" s="83">
        <f>Inf_BÁSICAS!E9</f>
        <v>1500</v>
      </c>
    </row>
    <row r="16" spans="1:9" ht="12.75">
      <c r="A16" s="55">
        <v>4</v>
      </c>
      <c r="B16" s="173" t="s">
        <v>6</v>
      </c>
      <c r="C16" s="173"/>
      <c r="D16" s="173"/>
      <c r="E16" s="173"/>
      <c r="F16" s="173"/>
      <c r="G16" s="173"/>
      <c r="H16" s="173"/>
      <c r="I16" s="82" t="str">
        <f>Inf_BÁSICAS!E2</f>
        <v>ASB</v>
      </c>
    </row>
    <row r="17" spans="1:9" ht="12.75">
      <c r="A17" s="55">
        <v>5</v>
      </c>
      <c r="B17" s="173" t="s">
        <v>5</v>
      </c>
      <c r="C17" s="173"/>
      <c r="D17" s="173"/>
      <c r="E17" s="173"/>
      <c r="F17" s="173"/>
      <c r="G17" s="173"/>
      <c r="H17" s="173"/>
      <c r="I17" s="84">
        <f>Inf_BÁSICAS!B4</f>
        <v>43405</v>
      </c>
    </row>
    <row r="18" spans="1:9" ht="12.7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15">
      <c r="A19" s="139" t="s">
        <v>31</v>
      </c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101"/>
      <c r="B20" s="160" t="s">
        <v>17</v>
      </c>
      <c r="C20" s="160"/>
      <c r="D20" s="160"/>
      <c r="E20" s="160"/>
      <c r="F20" s="160"/>
      <c r="G20" s="160"/>
      <c r="H20" s="101" t="s">
        <v>2</v>
      </c>
      <c r="I20" s="101" t="s">
        <v>1</v>
      </c>
    </row>
    <row r="21" spans="1:9" ht="12.75">
      <c r="A21" s="43" t="s">
        <v>9</v>
      </c>
      <c r="B21" s="150" t="s">
        <v>52</v>
      </c>
      <c r="C21" s="151"/>
      <c r="D21" s="151"/>
      <c r="E21" s="151"/>
      <c r="F21" s="151"/>
      <c r="G21" s="151"/>
      <c r="H21" s="85"/>
      <c r="I21" s="86">
        <f>I15</f>
        <v>1500</v>
      </c>
    </row>
    <row r="22" spans="1:9" ht="12.75">
      <c r="A22" s="43" t="s">
        <v>10</v>
      </c>
      <c r="B22" s="150" t="s">
        <v>67</v>
      </c>
      <c r="C22" s="151"/>
      <c r="D22" s="151"/>
      <c r="E22" s="151"/>
      <c r="F22" s="151"/>
      <c r="G22" s="151"/>
      <c r="H22" s="30"/>
      <c r="I22" s="86">
        <f>Inf_BÁSICAS!E11</f>
        <v>0</v>
      </c>
    </row>
    <row r="23" spans="1:9" ht="12.75">
      <c r="A23" s="43" t="s">
        <v>11</v>
      </c>
      <c r="B23" s="150" t="s">
        <v>68</v>
      </c>
      <c r="C23" s="151"/>
      <c r="D23" s="151"/>
      <c r="E23" s="151"/>
      <c r="F23" s="151"/>
      <c r="G23" s="151"/>
      <c r="H23" s="30"/>
      <c r="I23" s="86">
        <f>Inf_BÁSICAS!E10</f>
        <v>187.4</v>
      </c>
    </row>
    <row r="24" spans="1:9" ht="12.75">
      <c r="A24" s="43" t="s">
        <v>12</v>
      </c>
      <c r="B24" s="150" t="s">
        <v>3</v>
      </c>
      <c r="C24" s="151"/>
      <c r="D24" s="151"/>
      <c r="E24" s="151"/>
      <c r="F24" s="151"/>
      <c r="G24" s="151"/>
      <c r="H24" s="30"/>
      <c r="I24" s="86">
        <v>0</v>
      </c>
    </row>
    <row r="25" spans="1:9" ht="12.75">
      <c r="A25" s="221" t="s">
        <v>94</v>
      </c>
      <c r="B25" s="221"/>
      <c r="C25" s="221"/>
      <c r="D25" s="221"/>
      <c r="E25" s="221"/>
      <c r="F25" s="221"/>
      <c r="G25" s="221"/>
      <c r="H25" s="221"/>
      <c r="I25" s="87">
        <f>TRUNC(SUM(I21:I24),2)</f>
        <v>1687.4</v>
      </c>
    </row>
    <row r="26" spans="1:10" ht="12.75">
      <c r="A26" s="3"/>
      <c r="B26" s="3"/>
      <c r="C26" s="3"/>
      <c r="D26" s="3"/>
      <c r="E26" s="3"/>
      <c r="F26" s="3"/>
      <c r="G26" s="3"/>
      <c r="H26" s="3"/>
      <c r="I26" s="4"/>
      <c r="J26" s="5"/>
    </row>
    <row r="27" spans="1:10" ht="15">
      <c r="A27" s="139" t="s">
        <v>69</v>
      </c>
      <c r="B27" s="139"/>
      <c r="C27" s="139"/>
      <c r="D27" s="139"/>
      <c r="E27" s="139"/>
      <c r="F27" s="139"/>
      <c r="G27" s="139"/>
      <c r="H27" s="139"/>
      <c r="I27" s="139"/>
      <c r="J27" s="5"/>
    </row>
    <row r="28" spans="1:10" ht="12.75">
      <c r="A28" s="141" t="s">
        <v>81</v>
      </c>
      <c r="B28" s="142"/>
      <c r="C28" s="142"/>
      <c r="D28" s="142"/>
      <c r="E28" s="142"/>
      <c r="F28" s="142"/>
      <c r="G28" s="143"/>
      <c r="H28" s="99" t="s">
        <v>2</v>
      </c>
      <c r="I28" s="99" t="s">
        <v>1</v>
      </c>
      <c r="J28" s="5"/>
    </row>
    <row r="29" spans="1:10" ht="12.75">
      <c r="A29" s="34" t="s">
        <v>9</v>
      </c>
      <c r="B29" s="146" t="s">
        <v>132</v>
      </c>
      <c r="C29" s="154"/>
      <c r="D29" s="154"/>
      <c r="E29" s="154"/>
      <c r="F29" s="154"/>
      <c r="G29" s="154"/>
      <c r="H29" s="1">
        <v>0.0909</v>
      </c>
      <c r="I29" s="86">
        <f>$I$25*H29</f>
        <v>153.38466</v>
      </c>
      <c r="J29" s="5"/>
    </row>
    <row r="30" spans="1:10" ht="12.75">
      <c r="A30" s="34" t="s">
        <v>10</v>
      </c>
      <c r="B30" s="154" t="s">
        <v>125</v>
      </c>
      <c r="C30" s="154"/>
      <c r="D30" s="154"/>
      <c r="E30" s="154"/>
      <c r="F30" s="154"/>
      <c r="G30" s="154"/>
      <c r="H30" s="44">
        <v>0.0303</v>
      </c>
      <c r="I30" s="86">
        <f>H30*I25</f>
        <v>51.128220000000006</v>
      </c>
      <c r="J30" s="5"/>
    </row>
    <row r="31" spans="1:10" ht="12.75">
      <c r="A31" s="140" t="s">
        <v>71</v>
      </c>
      <c r="B31" s="140"/>
      <c r="C31" s="140"/>
      <c r="D31" s="140"/>
      <c r="E31" s="140"/>
      <c r="F31" s="140"/>
      <c r="G31" s="140"/>
      <c r="H31" s="7">
        <f>TRUNC(SUM(H29:H30),4)</f>
        <v>0.1212</v>
      </c>
      <c r="I31" s="88">
        <f>TRUNC(SUM(I29:I30),2)</f>
        <v>204.51</v>
      </c>
      <c r="J31" s="5"/>
    </row>
    <row r="32" spans="1:10" ht="12.75">
      <c r="A32" s="161"/>
      <c r="B32" s="162"/>
      <c r="C32" s="162"/>
      <c r="D32" s="162"/>
      <c r="E32" s="162"/>
      <c r="F32" s="162"/>
      <c r="G32" s="162"/>
      <c r="H32" s="162"/>
      <c r="I32" s="162"/>
      <c r="J32" s="5"/>
    </row>
    <row r="33" spans="1:12" ht="12.75">
      <c r="A33" s="148" t="s">
        <v>82</v>
      </c>
      <c r="B33" s="148"/>
      <c r="C33" s="148"/>
      <c r="D33" s="148"/>
      <c r="E33" s="148"/>
      <c r="F33" s="148"/>
      <c r="G33" s="148"/>
      <c r="H33" s="99" t="s">
        <v>2</v>
      </c>
      <c r="I33" s="99" t="s">
        <v>1</v>
      </c>
      <c r="J33" s="5"/>
      <c r="K33" s="59"/>
      <c r="L33" s="58"/>
    </row>
    <row r="34" spans="1:12" ht="12.75">
      <c r="A34" s="34" t="s">
        <v>9</v>
      </c>
      <c r="B34" s="146" t="s">
        <v>74</v>
      </c>
      <c r="C34" s="154"/>
      <c r="D34" s="154"/>
      <c r="E34" s="154"/>
      <c r="F34" s="154"/>
      <c r="G34" s="154"/>
      <c r="H34" s="1">
        <v>0.2</v>
      </c>
      <c r="I34" s="50">
        <f>H34*$I$25</f>
        <v>337.48</v>
      </c>
      <c r="J34" s="5"/>
      <c r="K34" s="60"/>
      <c r="L34" s="58"/>
    </row>
    <row r="35" spans="1:11" ht="12.75">
      <c r="A35" s="34" t="s">
        <v>10</v>
      </c>
      <c r="B35" s="146" t="s">
        <v>75</v>
      </c>
      <c r="C35" s="154"/>
      <c r="D35" s="154"/>
      <c r="E35" s="154"/>
      <c r="F35" s="154"/>
      <c r="G35" s="154"/>
      <c r="H35" s="1">
        <v>0.025</v>
      </c>
      <c r="I35" s="50">
        <f aca="true" t="shared" si="0" ref="I35:I41">H35*$I$25</f>
        <v>42.185</v>
      </c>
      <c r="J35" s="5"/>
      <c r="K35" s="59"/>
    </row>
    <row r="36" spans="1:11" ht="12.75">
      <c r="A36" s="34" t="s">
        <v>11</v>
      </c>
      <c r="B36" s="146" t="s">
        <v>154</v>
      </c>
      <c r="C36" s="154"/>
      <c r="D36" s="154"/>
      <c r="E36" s="154"/>
      <c r="F36" s="154"/>
      <c r="G36" s="154"/>
      <c r="H36" s="1">
        <f>Inf_BÁSICAS!E12</f>
        <v>0.005</v>
      </c>
      <c r="I36" s="50">
        <f t="shared" si="0"/>
        <v>8.437000000000001</v>
      </c>
      <c r="J36" s="5"/>
      <c r="K36" s="59"/>
    </row>
    <row r="37" spans="1:10" ht="12.75">
      <c r="A37" s="34" t="s">
        <v>12</v>
      </c>
      <c r="B37" s="146" t="s">
        <v>73</v>
      </c>
      <c r="C37" s="146"/>
      <c r="D37" s="146"/>
      <c r="E37" s="146"/>
      <c r="F37" s="146"/>
      <c r="G37" s="146"/>
      <c r="H37" s="1">
        <v>0.015</v>
      </c>
      <c r="I37" s="50">
        <f t="shared" si="0"/>
        <v>25.311</v>
      </c>
      <c r="J37" s="5"/>
    </row>
    <row r="38" spans="1:10" ht="12.75">
      <c r="A38" s="34" t="s">
        <v>13</v>
      </c>
      <c r="B38" s="146" t="s">
        <v>76</v>
      </c>
      <c r="C38" s="154"/>
      <c r="D38" s="154"/>
      <c r="E38" s="154"/>
      <c r="F38" s="154"/>
      <c r="G38" s="154"/>
      <c r="H38" s="1">
        <v>0.01</v>
      </c>
      <c r="I38" s="50">
        <f t="shared" si="0"/>
        <v>16.874000000000002</v>
      </c>
      <c r="J38" s="5"/>
    </row>
    <row r="39" spans="1:10" ht="12.75">
      <c r="A39" s="34" t="s">
        <v>14</v>
      </c>
      <c r="B39" s="146" t="s">
        <v>77</v>
      </c>
      <c r="C39" s="154"/>
      <c r="D39" s="154"/>
      <c r="E39" s="154"/>
      <c r="F39" s="154"/>
      <c r="G39" s="154"/>
      <c r="H39" s="1">
        <v>0.006</v>
      </c>
      <c r="I39" s="50">
        <f t="shared" si="0"/>
        <v>10.124400000000001</v>
      </c>
      <c r="J39" s="5"/>
    </row>
    <row r="40" spans="1:10" ht="12.75">
      <c r="A40" s="34" t="s">
        <v>15</v>
      </c>
      <c r="B40" s="146" t="s">
        <v>78</v>
      </c>
      <c r="C40" s="154"/>
      <c r="D40" s="154"/>
      <c r="E40" s="154"/>
      <c r="F40" s="154"/>
      <c r="G40" s="154"/>
      <c r="H40" s="1">
        <v>0.002</v>
      </c>
      <c r="I40" s="50">
        <f t="shared" si="0"/>
        <v>3.3748000000000005</v>
      </c>
      <c r="J40" s="5"/>
    </row>
    <row r="41" spans="1:10" ht="12.75">
      <c r="A41" s="34" t="s">
        <v>16</v>
      </c>
      <c r="B41" s="146" t="s">
        <v>79</v>
      </c>
      <c r="C41" s="154"/>
      <c r="D41" s="154"/>
      <c r="E41" s="154"/>
      <c r="F41" s="154"/>
      <c r="G41" s="154"/>
      <c r="H41" s="1">
        <v>0.08</v>
      </c>
      <c r="I41" s="50">
        <f t="shared" si="0"/>
        <v>134.99200000000002</v>
      </c>
      <c r="J41" s="5"/>
    </row>
    <row r="42" spans="1:11" ht="12.75">
      <c r="A42" s="140" t="s">
        <v>80</v>
      </c>
      <c r="B42" s="140"/>
      <c r="C42" s="140"/>
      <c r="D42" s="140"/>
      <c r="E42" s="140"/>
      <c r="F42" s="140"/>
      <c r="G42" s="140"/>
      <c r="H42" s="7">
        <f>SUM(H34:H41)</f>
        <v>0.343</v>
      </c>
      <c r="I42" s="49">
        <f>TRUNC(SUM(I34:I41),2)</f>
        <v>578.77</v>
      </c>
      <c r="J42" s="5"/>
      <c r="K42" s="40"/>
    </row>
    <row r="43" spans="1:10" ht="12.75">
      <c r="A43" s="158"/>
      <c r="B43" s="158"/>
      <c r="C43" s="158"/>
      <c r="D43" s="158"/>
      <c r="E43" s="158"/>
      <c r="F43" s="158"/>
      <c r="G43" s="158"/>
      <c r="H43" s="158"/>
      <c r="I43" s="159"/>
      <c r="J43" s="5"/>
    </row>
    <row r="44" spans="1:10" ht="12.75">
      <c r="A44" s="148" t="s">
        <v>83</v>
      </c>
      <c r="B44" s="148"/>
      <c r="C44" s="148"/>
      <c r="D44" s="148"/>
      <c r="E44" s="148"/>
      <c r="F44" s="148"/>
      <c r="G44" s="148"/>
      <c r="H44" s="91"/>
      <c r="I44" s="99" t="s">
        <v>1</v>
      </c>
      <c r="J44" s="5"/>
    </row>
    <row r="45" spans="1:10" ht="12.75">
      <c r="A45" s="34" t="s">
        <v>9</v>
      </c>
      <c r="B45" s="147" t="s">
        <v>84</v>
      </c>
      <c r="C45" s="157"/>
      <c r="D45" s="157"/>
      <c r="E45" s="157"/>
      <c r="F45" s="157"/>
      <c r="G45" s="157"/>
      <c r="H45" s="42" t="s">
        <v>0</v>
      </c>
      <c r="I45" s="48">
        <f>Inf_BÁSICAS!E28</f>
        <v>46.400000000000006</v>
      </c>
      <c r="J45" s="5"/>
    </row>
    <row r="46" spans="1:10" ht="12.75">
      <c r="A46" s="34" t="s">
        <v>10</v>
      </c>
      <c r="B46" s="147" t="s">
        <v>85</v>
      </c>
      <c r="C46" s="157"/>
      <c r="D46" s="157"/>
      <c r="E46" s="157"/>
      <c r="F46" s="157"/>
      <c r="G46" s="157"/>
      <c r="H46" s="42" t="s">
        <v>0</v>
      </c>
      <c r="I46" s="48">
        <v>0</v>
      </c>
      <c r="J46" s="5"/>
    </row>
    <row r="47" spans="1:10" ht="12.75">
      <c r="A47" s="34" t="s">
        <v>11</v>
      </c>
      <c r="B47" s="147" t="s">
        <v>86</v>
      </c>
      <c r="C47" s="157"/>
      <c r="D47" s="157"/>
      <c r="E47" s="157"/>
      <c r="F47" s="157"/>
      <c r="G47" s="157"/>
      <c r="H47" s="42" t="s">
        <v>0</v>
      </c>
      <c r="I47" s="48">
        <v>0</v>
      </c>
      <c r="J47" s="5"/>
    </row>
    <row r="48" spans="1:10" ht="12.75">
      <c r="A48" s="34" t="s">
        <v>12</v>
      </c>
      <c r="B48" s="147" t="s">
        <v>3</v>
      </c>
      <c r="C48" s="157"/>
      <c r="D48" s="157"/>
      <c r="E48" s="157"/>
      <c r="F48" s="157"/>
      <c r="G48" s="157"/>
      <c r="H48" s="42" t="s">
        <v>0</v>
      </c>
      <c r="I48" s="48">
        <v>0</v>
      </c>
      <c r="J48" s="5"/>
    </row>
    <row r="49" spans="1:10" ht="12.75">
      <c r="A49" s="140" t="s">
        <v>87</v>
      </c>
      <c r="B49" s="140"/>
      <c r="C49" s="140"/>
      <c r="D49" s="140"/>
      <c r="E49" s="140"/>
      <c r="F49" s="140"/>
      <c r="G49" s="140"/>
      <c r="H49" s="140"/>
      <c r="I49" s="49">
        <f>TRUNC(SUM(I45:I48),2)</f>
        <v>46.4</v>
      </c>
      <c r="J49" s="5"/>
    </row>
    <row r="50" spans="1:10" ht="12.75">
      <c r="A50" s="158"/>
      <c r="B50" s="158"/>
      <c r="C50" s="158"/>
      <c r="D50" s="158"/>
      <c r="E50" s="158"/>
      <c r="F50" s="158"/>
      <c r="G50" s="158"/>
      <c r="H50" s="158"/>
      <c r="I50" s="159"/>
      <c r="J50" s="5"/>
    </row>
    <row r="51" spans="1:10" ht="15">
      <c r="A51" s="139" t="s">
        <v>88</v>
      </c>
      <c r="B51" s="139"/>
      <c r="C51" s="139"/>
      <c r="D51" s="139"/>
      <c r="E51" s="139"/>
      <c r="F51" s="139"/>
      <c r="G51" s="139"/>
      <c r="H51" s="139"/>
      <c r="I51" s="139"/>
      <c r="J51" s="5"/>
    </row>
    <row r="52" spans="1:10" ht="12.75">
      <c r="A52" s="141" t="s">
        <v>92</v>
      </c>
      <c r="B52" s="142"/>
      <c r="C52" s="142"/>
      <c r="D52" s="142"/>
      <c r="E52" s="142"/>
      <c r="F52" s="142"/>
      <c r="G52" s="142"/>
      <c r="H52" s="143"/>
      <c r="I52" s="99" t="s">
        <v>1</v>
      </c>
      <c r="J52" s="5"/>
    </row>
    <row r="53" spans="1:10" ht="12.75">
      <c r="A53" s="34" t="s">
        <v>89</v>
      </c>
      <c r="B53" s="149" t="s">
        <v>70</v>
      </c>
      <c r="C53" s="149"/>
      <c r="D53" s="149"/>
      <c r="E53" s="149"/>
      <c r="F53" s="149"/>
      <c r="G53" s="149"/>
      <c r="H53" s="149"/>
      <c r="I53" s="45">
        <f>I31</f>
        <v>204.51</v>
      </c>
      <c r="J53" s="5"/>
    </row>
    <row r="54" spans="1:10" ht="12.75">
      <c r="A54" s="43" t="s">
        <v>90</v>
      </c>
      <c r="B54" s="149" t="s">
        <v>72</v>
      </c>
      <c r="C54" s="149"/>
      <c r="D54" s="149"/>
      <c r="E54" s="149"/>
      <c r="F54" s="149"/>
      <c r="G54" s="149"/>
      <c r="H54" s="149"/>
      <c r="I54" s="46">
        <f>I42</f>
        <v>578.77</v>
      </c>
      <c r="J54" s="5"/>
    </row>
    <row r="55" spans="1:10" ht="12.75">
      <c r="A55" s="43" t="s">
        <v>91</v>
      </c>
      <c r="B55" s="149" t="s">
        <v>93</v>
      </c>
      <c r="C55" s="149"/>
      <c r="D55" s="149"/>
      <c r="E55" s="149"/>
      <c r="F55" s="149"/>
      <c r="G55" s="149"/>
      <c r="H55" s="149"/>
      <c r="I55" s="46">
        <f>I49</f>
        <v>46.4</v>
      </c>
      <c r="J55" s="5"/>
    </row>
    <row r="56" spans="1:10" ht="12.75">
      <c r="A56" s="140" t="s">
        <v>95</v>
      </c>
      <c r="B56" s="140"/>
      <c r="C56" s="140"/>
      <c r="D56" s="140"/>
      <c r="E56" s="140"/>
      <c r="F56" s="140"/>
      <c r="G56" s="140"/>
      <c r="H56" s="140"/>
      <c r="I56" s="47">
        <f>TRUNC(SUM(I53:I55),2)</f>
        <v>829.68</v>
      </c>
      <c r="J56" s="5"/>
    </row>
    <row r="57" spans="1:10" ht="12.75">
      <c r="A57" s="144"/>
      <c r="B57" s="145"/>
      <c r="C57" s="145"/>
      <c r="D57" s="145"/>
      <c r="E57" s="145"/>
      <c r="F57" s="145"/>
      <c r="G57" s="145"/>
      <c r="H57" s="145"/>
      <c r="I57" s="145"/>
      <c r="J57" s="5"/>
    </row>
    <row r="58" spans="1:10" ht="15">
      <c r="A58" s="139" t="s">
        <v>96</v>
      </c>
      <c r="B58" s="139"/>
      <c r="C58" s="139"/>
      <c r="D58" s="139"/>
      <c r="E58" s="139"/>
      <c r="F58" s="139"/>
      <c r="G58" s="139"/>
      <c r="H58" s="139"/>
      <c r="I58" s="139"/>
      <c r="J58" s="5"/>
    </row>
    <row r="59" spans="1:10" ht="12.75">
      <c r="A59" s="141" t="s">
        <v>97</v>
      </c>
      <c r="B59" s="142"/>
      <c r="C59" s="142"/>
      <c r="D59" s="142"/>
      <c r="E59" s="142"/>
      <c r="F59" s="142"/>
      <c r="G59" s="143"/>
      <c r="H59" s="99" t="s">
        <v>2</v>
      </c>
      <c r="I59" s="99" t="s">
        <v>1</v>
      </c>
      <c r="J59" s="5"/>
    </row>
    <row r="60" spans="1:11" ht="12.75">
      <c r="A60" s="34" t="s">
        <v>9</v>
      </c>
      <c r="B60" s="150" t="s">
        <v>100</v>
      </c>
      <c r="C60" s="151"/>
      <c r="D60" s="151"/>
      <c r="E60" s="151"/>
      <c r="F60" s="151"/>
      <c r="G60" s="151"/>
      <c r="H60" s="35">
        <f>(1/12*0.05)</f>
        <v>0.004166666666666667</v>
      </c>
      <c r="I60" s="46">
        <f>$I$25*H60</f>
        <v>7.030833333333334</v>
      </c>
      <c r="J60" s="5"/>
      <c r="K60" s="105"/>
    </row>
    <row r="61" spans="1:10" ht="12.75">
      <c r="A61" s="34" t="s">
        <v>10</v>
      </c>
      <c r="B61" s="146" t="s">
        <v>99</v>
      </c>
      <c r="C61" s="146"/>
      <c r="D61" s="146"/>
      <c r="E61" s="146"/>
      <c r="F61" s="146"/>
      <c r="G61" s="146"/>
      <c r="H61" s="35">
        <f>0.08*H60</f>
        <v>0.0003333333333333333</v>
      </c>
      <c r="I61" s="50">
        <f>H61*I25</f>
        <v>0.5624666666666667</v>
      </c>
      <c r="J61" s="5"/>
    </row>
    <row r="62" spans="1:11" ht="12.75">
      <c r="A62" s="34" t="s">
        <v>11</v>
      </c>
      <c r="B62" s="150" t="s">
        <v>101</v>
      </c>
      <c r="C62" s="151"/>
      <c r="D62" s="151"/>
      <c r="E62" s="151"/>
      <c r="F62" s="151"/>
      <c r="G62" s="151"/>
      <c r="H62" s="39">
        <f>(0.5*H61)</f>
        <v>0.00016666666666666666</v>
      </c>
      <c r="I62" s="50">
        <f>$I$25*H62</f>
        <v>0.28123333333333334</v>
      </c>
      <c r="J62" s="5"/>
      <c r="K62" s="105"/>
    </row>
    <row r="63" spans="1:10" ht="12.75">
      <c r="A63" s="34" t="s">
        <v>12</v>
      </c>
      <c r="B63" s="146" t="s">
        <v>98</v>
      </c>
      <c r="C63" s="146"/>
      <c r="D63" s="146"/>
      <c r="E63" s="146"/>
      <c r="F63" s="146"/>
      <c r="G63" s="146"/>
      <c r="H63" s="1">
        <f>((1/30)*7)/12</f>
        <v>0.019444444444444445</v>
      </c>
      <c r="I63" s="50">
        <f>$I$25*H63</f>
        <v>32.81055555555556</v>
      </c>
      <c r="J63" s="5"/>
    </row>
    <row r="64" spans="1:10" ht="12.75">
      <c r="A64" s="34" t="s">
        <v>13</v>
      </c>
      <c r="B64" s="146" t="s">
        <v>102</v>
      </c>
      <c r="C64" s="146"/>
      <c r="D64" s="146"/>
      <c r="E64" s="146"/>
      <c r="F64" s="146"/>
      <c r="G64" s="146"/>
      <c r="H64" s="44">
        <f>H42*H63</f>
        <v>0.006669444444444445</v>
      </c>
      <c r="I64" s="50">
        <f>$I$25*H64</f>
        <v>11.254020555555558</v>
      </c>
      <c r="J64" s="5"/>
    </row>
    <row r="65" spans="1:10" ht="12.75">
      <c r="A65" s="34" t="s">
        <v>14</v>
      </c>
      <c r="B65" s="150" t="s">
        <v>103</v>
      </c>
      <c r="C65" s="150"/>
      <c r="D65" s="150"/>
      <c r="E65" s="150"/>
      <c r="F65" s="150"/>
      <c r="G65" s="150"/>
      <c r="H65" s="37">
        <f>0.5*0.08*H63</f>
        <v>0.0007777777777777778</v>
      </c>
      <c r="I65" s="50">
        <f>$I$25*H65</f>
        <v>1.3124222222222224</v>
      </c>
      <c r="J65" s="5"/>
    </row>
    <row r="66" spans="1:10" ht="12.75">
      <c r="A66" s="34" t="s">
        <v>15</v>
      </c>
      <c r="B66" s="170" t="s">
        <v>160</v>
      </c>
      <c r="C66" s="171"/>
      <c r="D66" s="171"/>
      <c r="E66" s="171"/>
      <c r="F66" s="171"/>
      <c r="G66" s="172"/>
      <c r="H66" s="35">
        <f>0.08*0.5*0.9*((1)+(1/11)+(4/33))*100%</f>
        <v>0.04363636363636363</v>
      </c>
      <c r="I66" s="50">
        <f>$I$25*H66</f>
        <v>73.632</v>
      </c>
      <c r="J66" s="5"/>
    </row>
    <row r="67" spans="1:10" ht="12.75">
      <c r="A67" s="140" t="s">
        <v>104</v>
      </c>
      <c r="B67" s="140"/>
      <c r="C67" s="140"/>
      <c r="D67" s="140"/>
      <c r="E67" s="140"/>
      <c r="F67" s="140"/>
      <c r="G67" s="140"/>
      <c r="H67" s="7">
        <f>TRUNC(SUM(H60:H66),4)</f>
        <v>0.0751</v>
      </c>
      <c r="I67" s="49">
        <f>SUM(I60:I66)</f>
        <v>126.88353166666667</v>
      </c>
      <c r="J67" s="5"/>
    </row>
    <row r="68" spans="1:10" ht="12.75">
      <c r="A68" s="152"/>
      <c r="B68" s="153"/>
      <c r="C68" s="153"/>
      <c r="D68" s="153"/>
      <c r="E68" s="153"/>
      <c r="F68" s="153"/>
      <c r="G68" s="153"/>
      <c r="H68" s="153"/>
      <c r="I68" s="153"/>
      <c r="J68" s="5"/>
    </row>
    <row r="69" spans="1:10" ht="15">
      <c r="A69" s="139" t="s">
        <v>105</v>
      </c>
      <c r="B69" s="139"/>
      <c r="C69" s="139"/>
      <c r="D69" s="139"/>
      <c r="E69" s="139"/>
      <c r="F69" s="139"/>
      <c r="G69" s="139"/>
      <c r="H69" s="139"/>
      <c r="I69" s="139"/>
      <c r="J69" s="5"/>
    </row>
    <row r="70" spans="1:10" ht="12.75">
      <c r="A70" s="141" t="s">
        <v>106</v>
      </c>
      <c r="B70" s="142"/>
      <c r="C70" s="142"/>
      <c r="D70" s="142"/>
      <c r="E70" s="142"/>
      <c r="F70" s="142"/>
      <c r="G70" s="143"/>
      <c r="H70" s="99" t="s">
        <v>2</v>
      </c>
      <c r="I70" s="99" t="s">
        <v>1</v>
      </c>
      <c r="J70" s="5"/>
    </row>
    <row r="71" spans="1:10" ht="12.75">
      <c r="A71" s="34" t="s">
        <v>9</v>
      </c>
      <c r="B71" s="154" t="s">
        <v>107</v>
      </c>
      <c r="C71" s="154"/>
      <c r="D71" s="154"/>
      <c r="E71" s="154"/>
      <c r="F71" s="154"/>
      <c r="G71" s="154"/>
      <c r="H71" s="8">
        <v>0</v>
      </c>
      <c r="I71" s="50">
        <f aca="true" t="shared" si="1" ref="I71:I76">$I$25*H71</f>
        <v>0</v>
      </c>
      <c r="J71" s="5"/>
    </row>
    <row r="72" spans="1:10" ht="12.75">
      <c r="A72" s="43" t="s">
        <v>10</v>
      </c>
      <c r="B72" s="150" t="s">
        <v>108</v>
      </c>
      <c r="C72" s="151"/>
      <c r="D72" s="151"/>
      <c r="E72" s="151"/>
      <c r="F72" s="151"/>
      <c r="G72" s="151"/>
      <c r="H72" s="29">
        <v>0.0082</v>
      </c>
      <c r="I72" s="46">
        <f t="shared" si="1"/>
        <v>13.836680000000001</v>
      </c>
      <c r="J72" s="5"/>
    </row>
    <row r="73" spans="1:10" ht="12.75">
      <c r="A73" s="43" t="s">
        <v>11</v>
      </c>
      <c r="B73" s="151" t="s">
        <v>109</v>
      </c>
      <c r="C73" s="151"/>
      <c r="D73" s="151"/>
      <c r="E73" s="151"/>
      <c r="F73" s="151"/>
      <c r="G73" s="151"/>
      <c r="H73" s="29">
        <v>0.0002</v>
      </c>
      <c r="I73" s="46">
        <f t="shared" si="1"/>
        <v>0.33748000000000006</v>
      </c>
      <c r="J73" s="5"/>
    </row>
    <row r="74" spans="1:10" ht="12.75">
      <c r="A74" s="43" t="s">
        <v>12</v>
      </c>
      <c r="B74" s="150" t="s">
        <v>110</v>
      </c>
      <c r="C74" s="151"/>
      <c r="D74" s="151"/>
      <c r="E74" s="151"/>
      <c r="F74" s="151"/>
      <c r="G74" s="151"/>
      <c r="H74" s="35">
        <v>0.0003</v>
      </c>
      <c r="I74" s="46">
        <f t="shared" si="1"/>
        <v>0.50622</v>
      </c>
      <c r="J74" s="5"/>
    </row>
    <row r="75" spans="1:10" ht="12.75">
      <c r="A75" s="43" t="s">
        <v>13</v>
      </c>
      <c r="B75" s="146" t="s">
        <v>24</v>
      </c>
      <c r="C75" s="146"/>
      <c r="D75" s="146"/>
      <c r="E75" s="146"/>
      <c r="F75" s="146"/>
      <c r="G75" s="146"/>
      <c r="H75" s="29">
        <v>0.0061</v>
      </c>
      <c r="I75" s="46">
        <f t="shared" si="1"/>
        <v>10.293140000000001</v>
      </c>
      <c r="J75" s="5"/>
    </row>
    <row r="76" spans="1:10" ht="12.75">
      <c r="A76" s="34" t="s">
        <v>14</v>
      </c>
      <c r="B76" s="151" t="s">
        <v>3</v>
      </c>
      <c r="C76" s="151"/>
      <c r="D76" s="151"/>
      <c r="E76" s="151"/>
      <c r="F76" s="151"/>
      <c r="G76" s="151"/>
      <c r="H76" s="29">
        <v>0</v>
      </c>
      <c r="I76" s="46">
        <f t="shared" si="1"/>
        <v>0</v>
      </c>
      <c r="J76" s="5"/>
    </row>
    <row r="77" spans="1:10" ht="12.75">
      <c r="A77" s="140" t="s">
        <v>21</v>
      </c>
      <c r="B77" s="140"/>
      <c r="C77" s="140"/>
      <c r="D77" s="140"/>
      <c r="E77" s="140"/>
      <c r="F77" s="140"/>
      <c r="G77" s="140"/>
      <c r="H77" s="7">
        <f>TRUNC(SUM(H71:H76),4)</f>
        <v>0.0148</v>
      </c>
      <c r="I77" s="49">
        <f>TRUNC(SUM(I71:I76),2)</f>
        <v>24.97</v>
      </c>
      <c r="J77" s="5"/>
    </row>
    <row r="78" spans="1:10" ht="12.75">
      <c r="A78" s="155"/>
      <c r="B78" s="156"/>
      <c r="C78" s="156"/>
      <c r="D78" s="156"/>
      <c r="E78" s="156"/>
      <c r="F78" s="156"/>
      <c r="G78" s="156"/>
      <c r="H78" s="156"/>
      <c r="I78" s="156"/>
      <c r="J78" s="5"/>
    </row>
    <row r="79" spans="1:10" ht="12.75">
      <c r="A79" s="141" t="s">
        <v>111</v>
      </c>
      <c r="B79" s="142"/>
      <c r="C79" s="142"/>
      <c r="D79" s="142"/>
      <c r="E79" s="142"/>
      <c r="F79" s="142"/>
      <c r="G79" s="143"/>
      <c r="H79" s="99" t="s">
        <v>2</v>
      </c>
      <c r="I79" s="99" t="s">
        <v>1</v>
      </c>
      <c r="J79" s="5"/>
    </row>
    <row r="80" spans="1:10" ht="12.75">
      <c r="A80" s="34" t="s">
        <v>9</v>
      </c>
      <c r="B80" s="154" t="s">
        <v>112</v>
      </c>
      <c r="C80" s="154"/>
      <c r="D80" s="154"/>
      <c r="E80" s="154"/>
      <c r="F80" s="154"/>
      <c r="G80" s="154"/>
      <c r="H80" s="8">
        <v>0</v>
      </c>
      <c r="I80" s="50">
        <f>$I$25*H80</f>
        <v>0</v>
      </c>
      <c r="J80" s="5"/>
    </row>
    <row r="81" spans="1:10" ht="12.75">
      <c r="A81" s="140" t="s">
        <v>23</v>
      </c>
      <c r="B81" s="140"/>
      <c r="C81" s="140"/>
      <c r="D81" s="140"/>
      <c r="E81" s="140"/>
      <c r="F81" s="140"/>
      <c r="G81" s="140"/>
      <c r="H81" s="7">
        <f>TRUNC(SUM(H80),4)</f>
        <v>0</v>
      </c>
      <c r="I81" s="49">
        <f>TRUNC(SUM(I80),2)</f>
        <v>0</v>
      </c>
      <c r="J81" s="5"/>
    </row>
    <row r="82" spans="1:10" ht="12.75">
      <c r="A82" s="217"/>
      <c r="B82" s="218"/>
      <c r="C82" s="218"/>
      <c r="D82" s="218"/>
      <c r="E82" s="218"/>
      <c r="F82" s="218"/>
      <c r="G82" s="218"/>
      <c r="H82" s="218"/>
      <c r="I82" s="218"/>
      <c r="J82" s="5"/>
    </row>
    <row r="83" spans="1:10" ht="15">
      <c r="A83" s="139" t="s">
        <v>113</v>
      </c>
      <c r="B83" s="139"/>
      <c r="C83" s="139"/>
      <c r="D83" s="139"/>
      <c r="E83" s="139"/>
      <c r="F83" s="139"/>
      <c r="G83" s="139"/>
      <c r="H83" s="139"/>
      <c r="I83" s="139"/>
      <c r="J83" s="5"/>
    </row>
    <row r="84" spans="1:10" ht="12.75">
      <c r="A84" s="148" t="s">
        <v>114</v>
      </c>
      <c r="B84" s="148"/>
      <c r="C84" s="148"/>
      <c r="D84" s="148"/>
      <c r="E84" s="148"/>
      <c r="F84" s="148"/>
      <c r="G84" s="148"/>
      <c r="H84" s="148"/>
      <c r="I84" s="99" t="s">
        <v>1</v>
      </c>
      <c r="J84" s="5"/>
    </row>
    <row r="85" spans="1:10" ht="12.75">
      <c r="A85" s="34" t="s">
        <v>27</v>
      </c>
      <c r="B85" s="149" t="s">
        <v>108</v>
      </c>
      <c r="C85" s="149"/>
      <c r="D85" s="149"/>
      <c r="E85" s="149"/>
      <c r="F85" s="149"/>
      <c r="G85" s="149"/>
      <c r="H85" s="149"/>
      <c r="I85" s="45">
        <f>I77</f>
        <v>24.97</v>
      </c>
      <c r="J85" s="5"/>
    </row>
    <row r="86" spans="1:10" ht="12.75">
      <c r="A86" s="43" t="s">
        <v>28</v>
      </c>
      <c r="B86" s="149" t="s">
        <v>115</v>
      </c>
      <c r="C86" s="149"/>
      <c r="D86" s="149"/>
      <c r="E86" s="149"/>
      <c r="F86" s="149"/>
      <c r="G86" s="149"/>
      <c r="H86" s="149"/>
      <c r="I86" s="46">
        <f>I81</f>
        <v>0</v>
      </c>
      <c r="J86" s="5"/>
    </row>
    <row r="87" spans="1:10" ht="12.75">
      <c r="A87" s="140" t="s">
        <v>116</v>
      </c>
      <c r="B87" s="140"/>
      <c r="C87" s="140"/>
      <c r="D87" s="140"/>
      <c r="E87" s="140"/>
      <c r="F87" s="140"/>
      <c r="G87" s="140"/>
      <c r="H87" s="140"/>
      <c r="I87" s="47">
        <f>TRUNC(SUM(I85:I86),2)</f>
        <v>24.97</v>
      </c>
      <c r="J87" s="5"/>
    </row>
    <row r="88" spans="1:10" ht="12.75">
      <c r="A88" s="144"/>
      <c r="B88" s="145"/>
      <c r="C88" s="145"/>
      <c r="D88" s="145"/>
      <c r="E88" s="145"/>
      <c r="F88" s="145"/>
      <c r="G88" s="145"/>
      <c r="H88" s="145"/>
      <c r="I88" s="145"/>
      <c r="J88" s="5"/>
    </row>
    <row r="89" spans="1:10" ht="15">
      <c r="A89" s="139" t="s">
        <v>117</v>
      </c>
      <c r="B89" s="139"/>
      <c r="C89" s="139"/>
      <c r="D89" s="139"/>
      <c r="E89" s="139"/>
      <c r="F89" s="139"/>
      <c r="G89" s="139"/>
      <c r="H89" s="139"/>
      <c r="I89" s="139"/>
      <c r="J89" s="5"/>
    </row>
    <row r="90" spans="1:10" ht="12.75">
      <c r="A90" s="141" t="s">
        <v>18</v>
      </c>
      <c r="B90" s="142"/>
      <c r="C90" s="142"/>
      <c r="D90" s="142"/>
      <c r="E90" s="142"/>
      <c r="F90" s="142"/>
      <c r="G90" s="143"/>
      <c r="H90" s="99"/>
      <c r="I90" s="99" t="s">
        <v>1</v>
      </c>
      <c r="J90" s="5"/>
    </row>
    <row r="91" spans="1:10" ht="12.75">
      <c r="A91" s="34" t="s">
        <v>9</v>
      </c>
      <c r="B91" s="147" t="s">
        <v>118</v>
      </c>
      <c r="C91" s="147"/>
      <c r="D91" s="147"/>
      <c r="E91" s="147"/>
      <c r="F91" s="147"/>
      <c r="G91" s="147"/>
      <c r="H91" s="42" t="s">
        <v>0</v>
      </c>
      <c r="I91" s="45">
        <f>Inf_BÁSICAS!E30</f>
        <v>21.666666666666668</v>
      </c>
      <c r="J91" s="5"/>
    </row>
    <row r="92" spans="1:10" ht="12.75">
      <c r="A92" s="34" t="s">
        <v>10</v>
      </c>
      <c r="B92" s="147" t="s">
        <v>19</v>
      </c>
      <c r="C92" s="147"/>
      <c r="D92" s="147"/>
      <c r="E92" s="147"/>
      <c r="F92" s="147"/>
      <c r="G92" s="147"/>
      <c r="H92" s="42" t="s">
        <v>0</v>
      </c>
      <c r="I92" s="45">
        <v>0</v>
      </c>
      <c r="J92" s="5"/>
    </row>
    <row r="93" spans="1:10" ht="12.75">
      <c r="A93" s="100" t="s">
        <v>11</v>
      </c>
      <c r="B93" s="147" t="s">
        <v>20</v>
      </c>
      <c r="C93" s="147"/>
      <c r="D93" s="147"/>
      <c r="E93" s="147"/>
      <c r="F93" s="147"/>
      <c r="G93" s="147"/>
      <c r="H93" s="42" t="s">
        <v>0</v>
      </c>
      <c r="I93" s="45">
        <v>0</v>
      </c>
      <c r="J93" s="5"/>
    </row>
    <row r="94" spans="1:10" ht="12.75">
      <c r="A94" s="100" t="s">
        <v>12</v>
      </c>
      <c r="B94" s="157" t="s">
        <v>3</v>
      </c>
      <c r="C94" s="157"/>
      <c r="D94" s="157"/>
      <c r="E94" s="157"/>
      <c r="F94" s="157"/>
      <c r="G94" s="157"/>
      <c r="H94" s="42" t="s">
        <v>0</v>
      </c>
      <c r="I94" s="45">
        <v>0</v>
      </c>
      <c r="J94" s="5"/>
    </row>
    <row r="95" spans="1:10" ht="12.75">
      <c r="A95" s="140" t="s">
        <v>119</v>
      </c>
      <c r="B95" s="140"/>
      <c r="C95" s="140"/>
      <c r="D95" s="140"/>
      <c r="E95" s="140"/>
      <c r="F95" s="140"/>
      <c r="G95" s="140"/>
      <c r="H95" s="7" t="s">
        <v>0</v>
      </c>
      <c r="I95" s="49">
        <f>TRUNC(SUM(I91:I94),2)</f>
        <v>21.66</v>
      </c>
      <c r="J95" s="5"/>
    </row>
    <row r="96" spans="1:10" ht="12.75">
      <c r="A96" s="144"/>
      <c r="B96" s="145"/>
      <c r="C96" s="145"/>
      <c r="D96" s="145"/>
      <c r="E96" s="145"/>
      <c r="F96" s="145"/>
      <c r="G96" s="145"/>
      <c r="H96" s="145"/>
      <c r="I96" s="145"/>
      <c r="J96" s="5"/>
    </row>
    <row r="97" spans="1:10" ht="15">
      <c r="A97" s="139" t="s">
        <v>120</v>
      </c>
      <c r="B97" s="139"/>
      <c r="C97" s="139"/>
      <c r="D97" s="139"/>
      <c r="E97" s="139"/>
      <c r="F97" s="139"/>
      <c r="G97" s="139"/>
      <c r="H97" s="139"/>
      <c r="I97" s="139"/>
      <c r="J97" s="5"/>
    </row>
    <row r="98" spans="1:10" ht="12.75">
      <c r="A98" s="141" t="s">
        <v>26</v>
      </c>
      <c r="B98" s="142"/>
      <c r="C98" s="142"/>
      <c r="D98" s="142"/>
      <c r="E98" s="142"/>
      <c r="F98" s="142"/>
      <c r="G98" s="143"/>
      <c r="H98" s="99" t="s">
        <v>2</v>
      </c>
      <c r="I98" s="99" t="s">
        <v>1</v>
      </c>
      <c r="J98" s="5"/>
    </row>
    <row r="99" spans="1:10" ht="12.75">
      <c r="A99" s="34" t="s">
        <v>9</v>
      </c>
      <c r="B99" s="146" t="s">
        <v>29</v>
      </c>
      <c r="C99" s="146"/>
      <c r="D99" s="146"/>
      <c r="E99" s="146"/>
      <c r="F99" s="146"/>
      <c r="G99" s="146"/>
      <c r="H99" s="53">
        <f>Inf_BÁSICAS!E31</f>
        <v>0.01</v>
      </c>
      <c r="I99" s="52">
        <f>TRUNC(H99*I114,2)</f>
        <v>26.9</v>
      </c>
      <c r="J99" s="5"/>
    </row>
    <row r="100" spans="1:10" ht="12.75">
      <c r="A100" s="43" t="s">
        <v>10</v>
      </c>
      <c r="B100" s="146" t="s">
        <v>4</v>
      </c>
      <c r="C100" s="146"/>
      <c r="D100" s="146"/>
      <c r="E100" s="146"/>
      <c r="F100" s="146"/>
      <c r="G100" s="146"/>
      <c r="H100" s="53">
        <f>Inf_BÁSICAS!E32</f>
        <v>0.01</v>
      </c>
      <c r="I100" s="52">
        <f>TRUNC(H100*(I99+I114),2)</f>
        <v>27.17</v>
      </c>
      <c r="J100" s="5"/>
    </row>
    <row r="101" spans="1:10" ht="12.75">
      <c r="A101" s="34" t="s">
        <v>11</v>
      </c>
      <c r="B101" s="219" t="s">
        <v>61</v>
      </c>
      <c r="C101" s="219"/>
      <c r="D101" s="219"/>
      <c r="E101" s="219"/>
      <c r="F101" s="219"/>
      <c r="G101" s="219"/>
      <c r="H101" s="103">
        <f>SUM(H102:H104)</f>
        <v>0.0865</v>
      </c>
      <c r="I101" s="104">
        <f>((I99+I100+I114)/(1-H101))-(I99+I100+I114)</f>
        <v>259.89391351943095</v>
      </c>
      <c r="J101" s="5"/>
    </row>
    <row r="102" spans="1:10" ht="12.75">
      <c r="A102" s="43" t="s">
        <v>62</v>
      </c>
      <c r="B102" s="146" t="s">
        <v>58</v>
      </c>
      <c r="C102" s="146"/>
      <c r="D102" s="146"/>
      <c r="E102" s="146"/>
      <c r="F102" s="146"/>
      <c r="G102" s="146"/>
      <c r="H102" s="32">
        <v>0.0065</v>
      </c>
      <c r="I102" s="54">
        <f>((H102*$I$101)/$H$101)</f>
        <v>19.529600437876315</v>
      </c>
      <c r="J102" s="5"/>
    </row>
    <row r="103" spans="1:10" ht="12.75">
      <c r="A103" s="43" t="s">
        <v>63</v>
      </c>
      <c r="B103" s="146" t="s">
        <v>59</v>
      </c>
      <c r="C103" s="146"/>
      <c r="D103" s="146"/>
      <c r="E103" s="146"/>
      <c r="F103" s="146"/>
      <c r="G103" s="146"/>
      <c r="H103" s="32">
        <v>0.03</v>
      </c>
      <c r="I103" s="54">
        <f>((H103*$I$101)/$H$101)</f>
        <v>90.136617405583</v>
      </c>
      <c r="J103" s="5"/>
    </row>
    <row r="104" spans="1:10" ht="12.75">
      <c r="A104" s="43" t="s">
        <v>64</v>
      </c>
      <c r="B104" s="146" t="s">
        <v>60</v>
      </c>
      <c r="C104" s="146"/>
      <c r="D104" s="146"/>
      <c r="E104" s="146"/>
      <c r="F104" s="146"/>
      <c r="G104" s="146"/>
      <c r="H104" s="32">
        <v>0.05</v>
      </c>
      <c r="I104" s="54">
        <f>((H104*$I$101)/$H$101)</f>
        <v>150.2276956759717</v>
      </c>
      <c r="J104" s="5"/>
    </row>
    <row r="105" spans="1:10" ht="12.75">
      <c r="A105" s="140" t="s">
        <v>121</v>
      </c>
      <c r="B105" s="140"/>
      <c r="C105" s="140"/>
      <c r="D105" s="140"/>
      <c r="E105" s="140"/>
      <c r="F105" s="140"/>
      <c r="G105" s="140"/>
      <c r="H105" s="102">
        <f>SUM(H99:H104)</f>
        <v>0.193</v>
      </c>
      <c r="I105" s="47">
        <f>TRUNC(SUM(I99+I100+I102+I103+I104),2)</f>
        <v>313.96</v>
      </c>
      <c r="J105" s="5"/>
    </row>
    <row r="106" spans="1:9" ht="12.75">
      <c r="A106" s="10"/>
      <c r="B106" s="191"/>
      <c r="C106" s="191"/>
      <c r="D106" s="191"/>
      <c r="E106" s="191"/>
      <c r="F106" s="191"/>
      <c r="G106" s="191"/>
      <c r="H106" s="191"/>
      <c r="I106" s="191"/>
    </row>
    <row r="107" spans="1:11" ht="15">
      <c r="A107" s="139" t="s">
        <v>122</v>
      </c>
      <c r="B107" s="139"/>
      <c r="C107" s="139"/>
      <c r="D107" s="139"/>
      <c r="E107" s="139"/>
      <c r="F107" s="139"/>
      <c r="G107" s="139"/>
      <c r="H107" s="139"/>
      <c r="I107" s="139"/>
      <c r="K107" s="36"/>
    </row>
    <row r="108" spans="1:9" ht="12.75">
      <c r="A108" s="148" t="s">
        <v>30</v>
      </c>
      <c r="B108" s="148"/>
      <c r="C108" s="148"/>
      <c r="D108" s="148"/>
      <c r="E108" s="148"/>
      <c r="F108" s="148"/>
      <c r="G108" s="148"/>
      <c r="H108" s="148"/>
      <c r="I108" s="99" t="s">
        <v>1</v>
      </c>
    </row>
    <row r="109" spans="1:9" ht="12.75">
      <c r="A109" s="41" t="s">
        <v>9</v>
      </c>
      <c r="B109" s="190" t="str">
        <f>A19</f>
        <v>MÓDULO 1 - COMPOSIÇÃO DA REMUNERAÇÃO</v>
      </c>
      <c r="C109" s="190"/>
      <c r="D109" s="190"/>
      <c r="E109" s="190"/>
      <c r="F109" s="190"/>
      <c r="G109" s="190"/>
      <c r="H109" s="190"/>
      <c r="I109" s="52">
        <f>I25</f>
        <v>1687.4</v>
      </c>
    </row>
    <row r="110" spans="1:9" ht="12.75">
      <c r="A110" s="55" t="s">
        <v>10</v>
      </c>
      <c r="B110" s="190" t="str">
        <f>A27</f>
        <v>MÓDULO 2 – ENCARGOS E BENEFÍCIOS ANUAIS, MENSAIS E DIÁRIOS</v>
      </c>
      <c r="C110" s="190"/>
      <c r="D110" s="190"/>
      <c r="E110" s="190"/>
      <c r="F110" s="190"/>
      <c r="G110" s="190"/>
      <c r="H110" s="190"/>
      <c r="I110" s="54">
        <f>I56</f>
        <v>829.68</v>
      </c>
    </row>
    <row r="111" spans="1:11" ht="12.75">
      <c r="A111" s="55" t="s">
        <v>11</v>
      </c>
      <c r="B111" s="190" t="str">
        <f>A58</f>
        <v>MÓDULO 3 – PROVISÃO PARA RESCISÃO</v>
      </c>
      <c r="C111" s="190"/>
      <c r="D111" s="190"/>
      <c r="E111" s="190"/>
      <c r="F111" s="190"/>
      <c r="G111" s="190"/>
      <c r="H111" s="190"/>
      <c r="I111" s="54">
        <f>I67</f>
        <v>126.88353166666667</v>
      </c>
      <c r="K111" s="36"/>
    </row>
    <row r="112" spans="1:12" ht="12.75">
      <c r="A112" s="56" t="s">
        <v>12</v>
      </c>
      <c r="B112" s="190" t="str">
        <f>A69</f>
        <v>MÓDULO 4 – CUSTO DE REPOSIÇÃO DO PROFISSIONAL AUSENTE</v>
      </c>
      <c r="C112" s="190"/>
      <c r="D112" s="190"/>
      <c r="E112" s="190"/>
      <c r="F112" s="190"/>
      <c r="G112" s="190"/>
      <c r="H112" s="190"/>
      <c r="I112" s="54">
        <f>I87</f>
        <v>24.97</v>
      </c>
      <c r="K112" s="36"/>
      <c r="L112" s="33"/>
    </row>
    <row r="113" spans="1:9" ht="12.75">
      <c r="A113" s="57" t="s">
        <v>13</v>
      </c>
      <c r="B113" s="190" t="str">
        <f>A89</f>
        <v>MÓDULO 5 – INSUMOS DIVERSOS</v>
      </c>
      <c r="C113" s="190"/>
      <c r="D113" s="190"/>
      <c r="E113" s="190"/>
      <c r="F113" s="190"/>
      <c r="G113" s="190"/>
      <c r="H113" s="190"/>
      <c r="I113" s="54">
        <f>I95</f>
        <v>21.66</v>
      </c>
    </row>
    <row r="114" spans="1:13" ht="12.75">
      <c r="A114" s="43"/>
      <c r="B114" s="140" t="s">
        <v>123</v>
      </c>
      <c r="C114" s="140"/>
      <c r="D114" s="140"/>
      <c r="E114" s="140"/>
      <c r="F114" s="140"/>
      <c r="G114" s="140"/>
      <c r="H114" s="140"/>
      <c r="I114" s="47">
        <f>TRUNC(SUM(I109:I113),2)</f>
        <v>2690.59</v>
      </c>
      <c r="K114" s="33"/>
      <c r="L114" s="33"/>
      <c r="M114" s="33"/>
    </row>
    <row r="115" spans="1:9" ht="12.75">
      <c r="A115" s="56" t="s">
        <v>14</v>
      </c>
      <c r="B115" s="190" t="str">
        <f>A97</f>
        <v>MÓDULO 6 – CUSTOS INDIRETOS, TRIBUTOS E LUCRO</v>
      </c>
      <c r="C115" s="190"/>
      <c r="D115" s="190"/>
      <c r="E115" s="190"/>
      <c r="F115" s="190"/>
      <c r="G115" s="190"/>
      <c r="H115" s="190"/>
      <c r="I115" s="50">
        <f>I105</f>
        <v>313.96</v>
      </c>
    </row>
    <row r="116" spans="1:12" ht="12.75">
      <c r="A116" s="140" t="s">
        <v>124</v>
      </c>
      <c r="B116" s="140"/>
      <c r="C116" s="140"/>
      <c r="D116" s="140"/>
      <c r="E116" s="140"/>
      <c r="F116" s="140"/>
      <c r="G116" s="140"/>
      <c r="H116" s="140"/>
      <c r="I116" s="47">
        <f>TRUNC(SUM(I114:I115),2)</f>
        <v>3004.55</v>
      </c>
      <c r="K116" s="33"/>
      <c r="L116" s="33"/>
    </row>
    <row r="117" ht="12.75">
      <c r="I117" s="33"/>
    </row>
    <row r="118" spans="1:9" ht="12.75" hidden="1">
      <c r="A118" s="10"/>
      <c r="B118" s="177" t="s">
        <v>32</v>
      </c>
      <c r="C118" s="177"/>
      <c r="D118" s="177"/>
      <c r="E118" s="177"/>
      <c r="F118" s="177"/>
      <c r="G118" s="177"/>
      <c r="H118" s="3"/>
      <c r="I118" s="3"/>
    </row>
    <row r="119" spans="1:9" ht="40.5" customHeight="1" hidden="1">
      <c r="A119" s="184" t="s">
        <v>34</v>
      </c>
      <c r="B119" s="185"/>
      <c r="C119" s="184" t="s">
        <v>35</v>
      </c>
      <c r="D119" s="185"/>
      <c r="E119" s="184" t="s">
        <v>37</v>
      </c>
      <c r="F119" s="185"/>
      <c r="G119" s="25" t="s">
        <v>36</v>
      </c>
      <c r="H119" s="26" t="s">
        <v>33</v>
      </c>
      <c r="I119" s="11" t="s">
        <v>1</v>
      </c>
    </row>
    <row r="120" spans="1:9" ht="12.75" hidden="1">
      <c r="A120" s="188" t="s">
        <v>38</v>
      </c>
      <c r="B120" s="189"/>
      <c r="C120" s="198" t="s">
        <v>42</v>
      </c>
      <c r="D120" s="199"/>
      <c r="E120" s="186"/>
      <c r="F120" s="187"/>
      <c r="G120" s="15" t="s">
        <v>42</v>
      </c>
      <c r="H120" s="21"/>
      <c r="I120" s="18">
        <v>0</v>
      </c>
    </row>
    <row r="121" spans="1:9" ht="12.75" hidden="1">
      <c r="A121" s="200" t="s">
        <v>39</v>
      </c>
      <c r="B121" s="201"/>
      <c r="C121" s="194" t="s">
        <v>42</v>
      </c>
      <c r="D121" s="195"/>
      <c r="E121" s="196"/>
      <c r="F121" s="197"/>
      <c r="G121" s="6" t="s">
        <v>42</v>
      </c>
      <c r="H121" s="22"/>
      <c r="I121" s="19">
        <v>0</v>
      </c>
    </row>
    <row r="122" spans="1:9" ht="12.75" hidden="1">
      <c r="A122" s="200" t="s">
        <v>40</v>
      </c>
      <c r="B122" s="201"/>
      <c r="C122" s="194" t="s">
        <v>42</v>
      </c>
      <c r="D122" s="195"/>
      <c r="E122" s="196"/>
      <c r="F122" s="197"/>
      <c r="G122" s="6" t="s">
        <v>42</v>
      </c>
      <c r="H122" s="22"/>
      <c r="I122" s="19">
        <v>0</v>
      </c>
    </row>
    <row r="123" spans="1:9" ht="12.75" hidden="1">
      <c r="A123" s="200" t="s">
        <v>41</v>
      </c>
      <c r="B123" s="201"/>
      <c r="C123" s="194" t="s">
        <v>42</v>
      </c>
      <c r="D123" s="195"/>
      <c r="E123" s="196"/>
      <c r="F123" s="197"/>
      <c r="G123" s="6" t="s">
        <v>42</v>
      </c>
      <c r="H123" s="22"/>
      <c r="I123" s="19">
        <v>0</v>
      </c>
    </row>
    <row r="124" spans="1:9" ht="12.75" hidden="1">
      <c r="A124" s="214"/>
      <c r="B124" s="152"/>
      <c r="C124" s="196"/>
      <c r="D124" s="197"/>
      <c r="E124" s="196"/>
      <c r="F124" s="197"/>
      <c r="G124" s="16"/>
      <c r="H124" s="23"/>
      <c r="I124" s="19"/>
    </row>
    <row r="125" spans="1:9" ht="13.5" hidden="1" thickBot="1">
      <c r="A125" s="215"/>
      <c r="B125" s="216"/>
      <c r="C125" s="192"/>
      <c r="D125" s="193"/>
      <c r="E125" s="192"/>
      <c r="F125" s="193"/>
      <c r="G125" s="17"/>
      <c r="H125" s="24"/>
      <c r="I125" s="20"/>
    </row>
    <row r="126" spans="1:9" ht="13.5" hidden="1" thickBot="1">
      <c r="A126" s="211" t="s">
        <v>43</v>
      </c>
      <c r="B126" s="212"/>
      <c r="C126" s="212"/>
      <c r="D126" s="212"/>
      <c r="E126" s="212"/>
      <c r="F126" s="212"/>
      <c r="G126" s="212"/>
      <c r="H126" s="213"/>
      <c r="I126" s="9">
        <f>SUM(I124:I125)</f>
        <v>0</v>
      </c>
    </row>
    <row r="127" ht="12.75" hidden="1"/>
    <row r="128" spans="1:9" ht="12.75" hidden="1">
      <c r="A128" s="10" t="s">
        <v>44</v>
      </c>
      <c r="B128" s="177" t="s">
        <v>45</v>
      </c>
      <c r="C128" s="177"/>
      <c r="D128" s="177"/>
      <c r="E128" s="177"/>
      <c r="F128" s="177"/>
      <c r="G128" s="177"/>
      <c r="H128" s="3"/>
      <c r="I128" s="3"/>
    </row>
    <row r="129" spans="1:9" ht="13.5" hidden="1" thickBot="1">
      <c r="A129" s="205" t="s">
        <v>46</v>
      </c>
      <c r="B129" s="206"/>
      <c r="C129" s="206"/>
      <c r="D129" s="206"/>
      <c r="E129" s="206"/>
      <c r="F129" s="206"/>
      <c r="G129" s="206"/>
      <c r="H129" s="206"/>
      <c r="I129" s="207"/>
    </row>
    <row r="130" spans="1:9" ht="13.5" hidden="1" thickBot="1">
      <c r="A130" s="27"/>
      <c r="B130" s="208" t="s">
        <v>47</v>
      </c>
      <c r="C130" s="209"/>
      <c r="D130" s="209"/>
      <c r="E130" s="209"/>
      <c r="F130" s="209"/>
      <c r="G130" s="209"/>
      <c r="H130" s="210"/>
      <c r="I130" s="11" t="s">
        <v>1</v>
      </c>
    </row>
    <row r="131" spans="1:9" ht="12.75" hidden="1">
      <c r="A131" s="2" t="s">
        <v>9</v>
      </c>
      <c r="B131" s="178" t="s">
        <v>48</v>
      </c>
      <c r="C131" s="179"/>
      <c r="D131" s="179"/>
      <c r="E131" s="179"/>
      <c r="F131" s="179"/>
      <c r="G131" s="179"/>
      <c r="H131" s="180"/>
      <c r="I131" s="14">
        <f>I102</f>
        <v>19.529600437876315</v>
      </c>
    </row>
    <row r="132" spans="1:9" ht="12.75" hidden="1">
      <c r="A132" s="12" t="s">
        <v>10</v>
      </c>
      <c r="B132" s="181" t="s">
        <v>49</v>
      </c>
      <c r="C132" s="182"/>
      <c r="D132" s="182"/>
      <c r="E132" s="182"/>
      <c r="F132" s="182"/>
      <c r="G132" s="182"/>
      <c r="H132" s="183"/>
      <c r="I132" s="13" t="e">
        <f>#REF!</f>
        <v>#REF!</v>
      </c>
    </row>
    <row r="133" spans="1:9" ht="13.5" hidden="1" thickBot="1">
      <c r="A133" s="12" t="s">
        <v>11</v>
      </c>
      <c r="B133" s="202" t="s">
        <v>50</v>
      </c>
      <c r="C133" s="203"/>
      <c r="D133" s="203"/>
      <c r="E133" s="203"/>
      <c r="F133" s="203"/>
      <c r="G133" s="203"/>
      <c r="H133" s="204"/>
      <c r="I133" s="13">
        <f>I105</f>
        <v>313.96</v>
      </c>
    </row>
    <row r="134" spans="1:9" ht="13.5" hidden="1" thickBot="1">
      <c r="A134" s="174" t="s">
        <v>25</v>
      </c>
      <c r="B134" s="175"/>
      <c r="C134" s="175"/>
      <c r="D134" s="175"/>
      <c r="E134" s="175"/>
      <c r="F134" s="175"/>
      <c r="G134" s="175"/>
      <c r="H134" s="176"/>
      <c r="I134" s="9" t="e">
        <f>SUM(I131:I133)</f>
        <v>#REF!</v>
      </c>
    </row>
    <row r="135" spans="1:2" ht="12.75" hidden="1">
      <c r="A135" s="28" t="s">
        <v>22</v>
      </c>
      <c r="B135" t="s">
        <v>51</v>
      </c>
    </row>
    <row r="136" ht="12.75" hidden="1"/>
    <row r="137" ht="12.75" hidden="1"/>
    <row r="138" spans="1:2" ht="12.75">
      <c r="A138" s="38"/>
      <c r="B138" s="38"/>
    </row>
    <row r="139" spans="1:5" ht="12.75">
      <c r="A139" s="36"/>
      <c r="B139" s="38"/>
      <c r="E139" s="40"/>
    </row>
    <row r="142" ht="12.75">
      <c r="A142" s="40"/>
    </row>
    <row r="143" ht="12.75">
      <c r="A143" s="40"/>
    </row>
  </sheetData>
  <sheetProtection/>
  <mergeCells count="147">
    <mergeCell ref="A124:B124"/>
    <mergeCell ref="C124:D124"/>
    <mergeCell ref="E124:F124"/>
    <mergeCell ref="A125:B125"/>
    <mergeCell ref="C125:D125"/>
    <mergeCell ref="E125:F125"/>
    <mergeCell ref="B133:H133"/>
    <mergeCell ref="A134:H134"/>
    <mergeCell ref="A126:H126"/>
    <mergeCell ref="B128:G128"/>
    <mergeCell ref="A129:I129"/>
    <mergeCell ref="B130:H130"/>
    <mergeCell ref="B131:H131"/>
    <mergeCell ref="B132:H132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B109:H109"/>
    <mergeCell ref="B110:H110"/>
    <mergeCell ref="B111:H111"/>
    <mergeCell ref="B112:H112"/>
    <mergeCell ref="B113:H113"/>
    <mergeCell ref="B114:H114"/>
    <mergeCell ref="B115:H115"/>
    <mergeCell ref="A116:H116"/>
    <mergeCell ref="B118:G118"/>
    <mergeCell ref="A119:B119"/>
    <mergeCell ref="C119:D119"/>
    <mergeCell ref="E119:F119"/>
    <mergeCell ref="A97:I97"/>
    <mergeCell ref="A98:G98"/>
    <mergeCell ref="B99:G99"/>
    <mergeCell ref="B100:G100"/>
    <mergeCell ref="B101:G101"/>
    <mergeCell ref="B102:G102"/>
    <mergeCell ref="B103:G103"/>
    <mergeCell ref="B104:G104"/>
    <mergeCell ref="A105:G105"/>
    <mergeCell ref="B106:I106"/>
    <mergeCell ref="A107:I107"/>
    <mergeCell ref="A108:H108"/>
    <mergeCell ref="B85:H85"/>
    <mergeCell ref="B86:H86"/>
    <mergeCell ref="A87:H87"/>
    <mergeCell ref="A88:I88"/>
    <mergeCell ref="A89:I89"/>
    <mergeCell ref="A90:G90"/>
    <mergeCell ref="B91:G91"/>
    <mergeCell ref="B92:G92"/>
    <mergeCell ref="B93:G93"/>
    <mergeCell ref="B94:G94"/>
    <mergeCell ref="A95:G95"/>
    <mergeCell ref="A96:I96"/>
    <mergeCell ref="B73:G73"/>
    <mergeCell ref="B74:G74"/>
    <mergeCell ref="B75:G75"/>
    <mergeCell ref="B76:G76"/>
    <mergeCell ref="A77:G77"/>
    <mergeCell ref="A78:I78"/>
    <mergeCell ref="A79:G79"/>
    <mergeCell ref="B80:G80"/>
    <mergeCell ref="A81:G81"/>
    <mergeCell ref="A82:I82"/>
    <mergeCell ref="A83:I83"/>
    <mergeCell ref="A84:H84"/>
    <mergeCell ref="B61:G61"/>
    <mergeCell ref="B62:G62"/>
    <mergeCell ref="B63:G63"/>
    <mergeCell ref="B64:G64"/>
    <mergeCell ref="B65:G65"/>
    <mergeCell ref="B66:G66"/>
    <mergeCell ref="A67:G67"/>
    <mergeCell ref="A68:I68"/>
    <mergeCell ref="A69:I69"/>
    <mergeCell ref="A70:G70"/>
    <mergeCell ref="B71:G71"/>
    <mergeCell ref="B72:G72"/>
    <mergeCell ref="A49:H49"/>
    <mergeCell ref="A50:I50"/>
    <mergeCell ref="A51:I51"/>
    <mergeCell ref="A52:H52"/>
    <mergeCell ref="B53:H53"/>
    <mergeCell ref="B54:H54"/>
    <mergeCell ref="B55:H55"/>
    <mergeCell ref="A56:H56"/>
    <mergeCell ref="A57:I57"/>
    <mergeCell ref="A58:I58"/>
    <mergeCell ref="A59:G59"/>
    <mergeCell ref="B60:G60"/>
    <mergeCell ref="B37:G37"/>
    <mergeCell ref="B38:G38"/>
    <mergeCell ref="B39:G39"/>
    <mergeCell ref="B40:G40"/>
    <mergeCell ref="B41:G41"/>
    <mergeCell ref="A42:G42"/>
    <mergeCell ref="A43:I43"/>
    <mergeCell ref="A44:G44"/>
    <mergeCell ref="B45:G45"/>
    <mergeCell ref="B46:G46"/>
    <mergeCell ref="B47:G47"/>
    <mergeCell ref="B48:G48"/>
    <mergeCell ref="B24:G24"/>
    <mergeCell ref="A25:H25"/>
    <mergeCell ref="A27:I27"/>
    <mergeCell ref="A28:G28"/>
    <mergeCell ref="B29:G29"/>
    <mergeCell ref="B30:G30"/>
    <mergeCell ref="A31:G31"/>
    <mergeCell ref="A32:I32"/>
    <mergeCell ref="A33:G33"/>
    <mergeCell ref="B34:G34"/>
    <mergeCell ref="B35:G35"/>
    <mergeCell ref="B36:G36"/>
    <mergeCell ref="A12:I12"/>
    <mergeCell ref="B13:H13"/>
    <mergeCell ref="B14:H14"/>
    <mergeCell ref="B15:H15"/>
    <mergeCell ref="B16:H16"/>
    <mergeCell ref="B17:H17"/>
    <mergeCell ref="A18:I18"/>
    <mergeCell ref="A19:I19"/>
    <mergeCell ref="B20:G20"/>
    <mergeCell ref="B21:G21"/>
    <mergeCell ref="B22:G22"/>
    <mergeCell ref="B23:G23"/>
    <mergeCell ref="A1:I1"/>
    <mergeCell ref="A2:I2"/>
    <mergeCell ref="B3:H3"/>
    <mergeCell ref="B4:H4"/>
    <mergeCell ref="B5:H5"/>
    <mergeCell ref="B6:H6"/>
    <mergeCell ref="A8:I8"/>
    <mergeCell ref="A9:B9"/>
    <mergeCell ref="C9:D9"/>
    <mergeCell ref="E9:I9"/>
    <mergeCell ref="A10:B10"/>
    <mergeCell ref="C10:D10"/>
    <mergeCell ref="E10:I10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M143"/>
  <sheetViews>
    <sheetView showGridLines="0" zoomScale="115" zoomScaleNormal="115" zoomScalePageLayoutView="0" workbookViewId="0" topLeftCell="A1">
      <selection activeCell="H72" sqref="H72"/>
    </sheetView>
  </sheetViews>
  <sheetFormatPr defaultColWidth="9.140625" defaultRowHeight="12.75"/>
  <cols>
    <col min="1" max="1" width="10.00390625" style="0" bestFit="1" customWidth="1"/>
    <col min="5" max="5" width="10.8515625" style="0" bestFit="1" customWidth="1"/>
    <col min="7" max="7" width="19.140625" style="0" customWidth="1"/>
    <col min="8" max="8" width="10.00390625" style="0" customWidth="1"/>
    <col min="9" max="9" width="20.7109375" style="0" customWidth="1"/>
    <col min="10" max="10" width="5.00390625" style="0" customWidth="1"/>
    <col min="11" max="11" width="33.140625" style="0" customWidth="1"/>
    <col min="12" max="12" width="15.8515625" style="0" customWidth="1"/>
    <col min="13" max="13" width="9.57421875" style="0" bestFit="1" customWidth="1"/>
  </cols>
  <sheetData>
    <row r="1" spans="1:9" ht="12.75">
      <c r="A1" s="220"/>
      <c r="B1" s="220"/>
      <c r="C1" s="220"/>
      <c r="D1" s="220"/>
      <c r="E1" s="220"/>
      <c r="F1" s="220"/>
      <c r="G1" s="220"/>
      <c r="H1" s="220"/>
      <c r="I1" s="220"/>
    </row>
    <row r="2" spans="1:9" ht="15">
      <c r="A2" s="139" t="s">
        <v>129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55" t="s">
        <v>9</v>
      </c>
      <c r="B3" s="170" t="s">
        <v>128</v>
      </c>
      <c r="C3" s="171"/>
      <c r="D3" s="171"/>
      <c r="E3" s="171"/>
      <c r="F3" s="171"/>
      <c r="G3" s="171"/>
      <c r="H3" s="172"/>
      <c r="I3" s="84">
        <f ca="1">TODAY()</f>
        <v>43096</v>
      </c>
    </row>
    <row r="4" spans="1:9" ht="12.75">
      <c r="A4" s="55" t="s">
        <v>10</v>
      </c>
      <c r="B4" s="173" t="s">
        <v>53</v>
      </c>
      <c r="C4" s="173"/>
      <c r="D4" s="173"/>
      <c r="E4" s="173"/>
      <c r="F4" s="173"/>
      <c r="G4" s="173"/>
      <c r="H4" s="173"/>
      <c r="I4" s="82" t="s">
        <v>127</v>
      </c>
    </row>
    <row r="5" spans="1:9" ht="12.75">
      <c r="A5" s="55" t="s">
        <v>11</v>
      </c>
      <c r="B5" s="151" t="s">
        <v>65</v>
      </c>
      <c r="C5" s="151"/>
      <c r="D5" s="151"/>
      <c r="E5" s="151"/>
      <c r="F5" s="151"/>
      <c r="G5" s="151"/>
      <c r="H5" s="151"/>
      <c r="I5" s="84">
        <f>Inf_BÁSICAS!B4</f>
        <v>43405</v>
      </c>
    </row>
    <row r="6" spans="1:9" ht="12.75">
      <c r="A6" s="55" t="s">
        <v>12</v>
      </c>
      <c r="B6" s="173" t="s">
        <v>54</v>
      </c>
      <c r="C6" s="173"/>
      <c r="D6" s="173"/>
      <c r="E6" s="173"/>
      <c r="F6" s="173"/>
      <c r="G6" s="173"/>
      <c r="H6" s="173"/>
      <c r="I6" s="55">
        <v>12</v>
      </c>
    </row>
    <row r="7" spans="1:9" ht="12.75">
      <c r="A7" s="10"/>
      <c r="B7" s="31"/>
      <c r="C7" s="31"/>
      <c r="D7" s="31"/>
      <c r="E7" s="31"/>
      <c r="F7" s="31"/>
      <c r="G7" s="31"/>
      <c r="H7" s="10"/>
      <c r="I7" s="10"/>
    </row>
    <row r="8" spans="1:9" ht="15">
      <c r="A8" s="139" t="s">
        <v>130</v>
      </c>
      <c r="B8" s="139"/>
      <c r="C8" s="139"/>
      <c r="D8" s="139"/>
      <c r="E8" s="139"/>
      <c r="F8" s="139"/>
      <c r="G8" s="139"/>
      <c r="H8" s="139"/>
      <c r="I8" s="139"/>
    </row>
    <row r="9" spans="1:9" ht="12.75">
      <c r="A9" s="166" t="s">
        <v>55</v>
      </c>
      <c r="B9" s="166"/>
      <c r="C9" s="166" t="s">
        <v>56</v>
      </c>
      <c r="D9" s="166"/>
      <c r="E9" s="166" t="s">
        <v>57</v>
      </c>
      <c r="F9" s="166"/>
      <c r="G9" s="166"/>
      <c r="H9" s="166"/>
      <c r="I9" s="166"/>
    </row>
    <row r="10" spans="1:9" ht="12.75">
      <c r="A10" s="164" t="str">
        <f>Inf_BÁSICAS!C5</f>
        <v>SAÚDE</v>
      </c>
      <c r="B10" s="165"/>
      <c r="C10" s="167" t="str">
        <f>Inf_BÁSICAS!C6</f>
        <v>Posto</v>
      </c>
      <c r="D10" s="168"/>
      <c r="E10" s="164">
        <f>Inf_BÁSICAS!C7</f>
        <v>1</v>
      </c>
      <c r="F10" s="169"/>
      <c r="G10" s="169"/>
      <c r="H10" s="169"/>
      <c r="I10" s="165"/>
    </row>
    <row r="11" spans="1:9" ht="12.75">
      <c r="A11" s="10"/>
      <c r="B11" s="31"/>
      <c r="C11" s="31"/>
      <c r="D11" s="31"/>
      <c r="E11" s="31"/>
      <c r="F11" s="31"/>
      <c r="G11" s="31"/>
      <c r="H11" s="10"/>
      <c r="I11" s="10"/>
    </row>
    <row r="12" spans="1:9" ht="15">
      <c r="A12" s="139" t="s">
        <v>131</v>
      </c>
      <c r="B12" s="139"/>
      <c r="C12" s="139"/>
      <c r="D12" s="139"/>
      <c r="E12" s="139"/>
      <c r="F12" s="139"/>
      <c r="G12" s="139"/>
      <c r="H12" s="139"/>
      <c r="I12" s="139"/>
    </row>
    <row r="13" spans="1:9" ht="12.75">
      <c r="A13" s="55">
        <v>1</v>
      </c>
      <c r="B13" s="173" t="s">
        <v>8</v>
      </c>
      <c r="C13" s="173"/>
      <c r="D13" s="173"/>
      <c r="E13" s="173"/>
      <c r="F13" s="173"/>
      <c r="G13" s="173"/>
      <c r="H13" s="173"/>
      <c r="I13" s="82" t="str">
        <f>A10</f>
        <v>SAÚDE</v>
      </c>
    </row>
    <row r="14" spans="1:9" ht="12.75">
      <c r="A14" s="55">
        <v>2</v>
      </c>
      <c r="B14" s="151" t="s">
        <v>66</v>
      </c>
      <c r="C14" s="151"/>
      <c r="D14" s="151"/>
      <c r="E14" s="151"/>
      <c r="F14" s="151"/>
      <c r="G14" s="151"/>
      <c r="H14" s="151"/>
      <c r="I14" s="55" t="str">
        <f>Inf_BÁSICAS!C8</f>
        <v>2251-25</v>
      </c>
    </row>
    <row r="15" spans="1:9" ht="12.75">
      <c r="A15" s="55">
        <v>3</v>
      </c>
      <c r="B15" s="173" t="s">
        <v>7</v>
      </c>
      <c r="C15" s="173"/>
      <c r="D15" s="173"/>
      <c r="E15" s="173"/>
      <c r="F15" s="173"/>
      <c r="G15" s="173"/>
      <c r="H15" s="173"/>
      <c r="I15" s="83">
        <f>Inf_BÁSICAS!F9</f>
        <v>2200</v>
      </c>
    </row>
    <row r="16" spans="1:9" ht="12.75">
      <c r="A16" s="55">
        <v>4</v>
      </c>
      <c r="B16" s="173" t="s">
        <v>6</v>
      </c>
      <c r="C16" s="173"/>
      <c r="D16" s="173"/>
      <c r="E16" s="173"/>
      <c r="F16" s="173"/>
      <c r="G16" s="173"/>
      <c r="H16" s="173"/>
      <c r="I16" s="82" t="str">
        <f>Inf_BÁSICAS!F2</f>
        <v>Psicólogo</v>
      </c>
    </row>
    <row r="17" spans="1:9" ht="12.75">
      <c r="A17" s="55">
        <v>5</v>
      </c>
      <c r="B17" s="173" t="s">
        <v>5</v>
      </c>
      <c r="C17" s="173"/>
      <c r="D17" s="173"/>
      <c r="E17" s="173"/>
      <c r="F17" s="173"/>
      <c r="G17" s="173"/>
      <c r="H17" s="173"/>
      <c r="I17" s="84">
        <f>Inf_BÁSICAS!B4</f>
        <v>43405</v>
      </c>
    </row>
    <row r="18" spans="1:9" ht="12.75">
      <c r="A18" s="163"/>
      <c r="B18" s="163"/>
      <c r="C18" s="163"/>
      <c r="D18" s="163"/>
      <c r="E18" s="163"/>
      <c r="F18" s="163"/>
      <c r="G18" s="163"/>
      <c r="H18" s="163"/>
      <c r="I18" s="163"/>
    </row>
    <row r="19" spans="1:9" ht="15">
      <c r="A19" s="139" t="s">
        <v>31</v>
      </c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101"/>
      <c r="B20" s="160" t="s">
        <v>17</v>
      </c>
      <c r="C20" s="160"/>
      <c r="D20" s="160"/>
      <c r="E20" s="160"/>
      <c r="F20" s="160"/>
      <c r="G20" s="160"/>
      <c r="H20" s="101" t="s">
        <v>2</v>
      </c>
      <c r="I20" s="101" t="s">
        <v>1</v>
      </c>
    </row>
    <row r="21" spans="1:9" ht="12.75">
      <c r="A21" s="43" t="s">
        <v>9</v>
      </c>
      <c r="B21" s="150" t="s">
        <v>52</v>
      </c>
      <c r="C21" s="151"/>
      <c r="D21" s="151"/>
      <c r="E21" s="151"/>
      <c r="F21" s="151"/>
      <c r="G21" s="151"/>
      <c r="H21" s="85"/>
      <c r="I21" s="86">
        <f>I15</f>
        <v>2200</v>
      </c>
    </row>
    <row r="22" spans="1:9" ht="12.75">
      <c r="A22" s="43" t="s">
        <v>10</v>
      </c>
      <c r="B22" s="150" t="s">
        <v>67</v>
      </c>
      <c r="C22" s="151"/>
      <c r="D22" s="151"/>
      <c r="E22" s="151"/>
      <c r="F22" s="151"/>
      <c r="G22" s="151"/>
      <c r="H22" s="30"/>
      <c r="I22" s="86">
        <f>Inf_BÁSICAS!F11</f>
        <v>0</v>
      </c>
    </row>
    <row r="23" spans="1:9" ht="12.75">
      <c r="A23" s="43" t="s">
        <v>11</v>
      </c>
      <c r="B23" s="150" t="s">
        <v>68</v>
      </c>
      <c r="C23" s="151"/>
      <c r="D23" s="151"/>
      <c r="E23" s="151"/>
      <c r="F23" s="151"/>
      <c r="G23" s="151"/>
      <c r="H23" s="30"/>
      <c r="I23" s="86">
        <f>Inf_BÁSICAS!F10</f>
        <v>0</v>
      </c>
    </row>
    <row r="24" spans="1:9" ht="12.75">
      <c r="A24" s="43" t="s">
        <v>12</v>
      </c>
      <c r="B24" s="150" t="s">
        <v>3</v>
      </c>
      <c r="C24" s="151"/>
      <c r="D24" s="151"/>
      <c r="E24" s="151"/>
      <c r="F24" s="151"/>
      <c r="G24" s="151"/>
      <c r="H24" s="30"/>
      <c r="I24" s="86">
        <v>0</v>
      </c>
    </row>
    <row r="25" spans="1:9" ht="12.75">
      <c r="A25" s="221" t="s">
        <v>94</v>
      </c>
      <c r="B25" s="221"/>
      <c r="C25" s="221"/>
      <c r="D25" s="221"/>
      <c r="E25" s="221"/>
      <c r="F25" s="221"/>
      <c r="G25" s="221"/>
      <c r="H25" s="221"/>
      <c r="I25" s="87">
        <f>TRUNC(SUM(I21:I24),2)</f>
        <v>2200</v>
      </c>
    </row>
    <row r="26" spans="1:10" ht="12.75">
      <c r="A26" s="3"/>
      <c r="B26" s="3"/>
      <c r="C26" s="3"/>
      <c r="D26" s="3"/>
      <c r="E26" s="3"/>
      <c r="F26" s="3"/>
      <c r="G26" s="3"/>
      <c r="H26" s="3"/>
      <c r="I26" s="4"/>
      <c r="J26" s="5"/>
    </row>
    <row r="27" spans="1:10" ht="15">
      <c r="A27" s="139" t="s">
        <v>69</v>
      </c>
      <c r="B27" s="139"/>
      <c r="C27" s="139"/>
      <c r="D27" s="139"/>
      <c r="E27" s="139"/>
      <c r="F27" s="139"/>
      <c r="G27" s="139"/>
      <c r="H27" s="139"/>
      <c r="I27" s="139"/>
      <c r="J27" s="5"/>
    </row>
    <row r="28" spans="1:10" ht="12.75">
      <c r="A28" s="141" t="s">
        <v>81</v>
      </c>
      <c r="B28" s="142"/>
      <c r="C28" s="142"/>
      <c r="D28" s="142"/>
      <c r="E28" s="142"/>
      <c r="F28" s="142"/>
      <c r="G28" s="143"/>
      <c r="H28" s="99" t="s">
        <v>2</v>
      </c>
      <c r="I28" s="99" t="s">
        <v>1</v>
      </c>
      <c r="J28" s="5"/>
    </row>
    <row r="29" spans="1:10" ht="12.75">
      <c r="A29" s="34" t="s">
        <v>9</v>
      </c>
      <c r="B29" s="146" t="s">
        <v>132</v>
      </c>
      <c r="C29" s="154"/>
      <c r="D29" s="154"/>
      <c r="E29" s="154"/>
      <c r="F29" s="154"/>
      <c r="G29" s="154"/>
      <c r="H29" s="1">
        <v>0.0909</v>
      </c>
      <c r="I29" s="86">
        <f>$I$25*H29</f>
        <v>199.98</v>
      </c>
      <c r="J29" s="5"/>
    </row>
    <row r="30" spans="1:10" ht="12.75">
      <c r="A30" s="34" t="s">
        <v>10</v>
      </c>
      <c r="B30" s="154" t="s">
        <v>125</v>
      </c>
      <c r="C30" s="154"/>
      <c r="D30" s="154"/>
      <c r="E30" s="154"/>
      <c r="F30" s="154"/>
      <c r="G30" s="154"/>
      <c r="H30" s="44">
        <v>0.0303</v>
      </c>
      <c r="I30" s="86">
        <f>H30*I25</f>
        <v>66.66</v>
      </c>
      <c r="J30" s="5"/>
    </row>
    <row r="31" spans="1:10" ht="12.75">
      <c r="A31" s="140" t="s">
        <v>71</v>
      </c>
      <c r="B31" s="140"/>
      <c r="C31" s="140"/>
      <c r="D31" s="140"/>
      <c r="E31" s="140"/>
      <c r="F31" s="140"/>
      <c r="G31" s="140"/>
      <c r="H31" s="7">
        <f>TRUNC(SUM(H29:H30),4)</f>
        <v>0.1212</v>
      </c>
      <c r="I31" s="88">
        <f>TRUNC(SUM(I29:I30),2)</f>
        <v>266.64</v>
      </c>
      <c r="J31" s="5"/>
    </row>
    <row r="32" spans="1:10" ht="12.75">
      <c r="A32" s="161"/>
      <c r="B32" s="162"/>
      <c r="C32" s="162"/>
      <c r="D32" s="162"/>
      <c r="E32" s="162"/>
      <c r="F32" s="162"/>
      <c r="G32" s="162"/>
      <c r="H32" s="162"/>
      <c r="I32" s="162"/>
      <c r="J32" s="5"/>
    </row>
    <row r="33" spans="1:12" ht="12.75">
      <c r="A33" s="148" t="s">
        <v>82</v>
      </c>
      <c r="B33" s="148"/>
      <c r="C33" s="148"/>
      <c r="D33" s="148"/>
      <c r="E33" s="148"/>
      <c r="F33" s="148"/>
      <c r="G33" s="148"/>
      <c r="H33" s="99" t="s">
        <v>2</v>
      </c>
      <c r="I33" s="99" t="s">
        <v>1</v>
      </c>
      <c r="J33" s="5"/>
      <c r="K33" s="59"/>
      <c r="L33" s="58"/>
    </row>
    <row r="34" spans="1:12" ht="12.75">
      <c r="A34" s="34" t="s">
        <v>9</v>
      </c>
      <c r="B34" s="146" t="s">
        <v>74</v>
      </c>
      <c r="C34" s="154"/>
      <c r="D34" s="154"/>
      <c r="E34" s="154"/>
      <c r="F34" s="154"/>
      <c r="G34" s="154"/>
      <c r="H34" s="1">
        <v>0.2</v>
      </c>
      <c r="I34" s="50">
        <f>H34*$I$25</f>
        <v>440</v>
      </c>
      <c r="J34" s="5"/>
      <c r="K34" s="60"/>
      <c r="L34" s="58"/>
    </row>
    <row r="35" spans="1:11" ht="12.75">
      <c r="A35" s="34" t="s">
        <v>10</v>
      </c>
      <c r="B35" s="146" t="s">
        <v>75</v>
      </c>
      <c r="C35" s="154"/>
      <c r="D35" s="154"/>
      <c r="E35" s="154"/>
      <c r="F35" s="154"/>
      <c r="G35" s="154"/>
      <c r="H35" s="1">
        <v>0.025</v>
      </c>
      <c r="I35" s="50">
        <f aca="true" t="shared" si="0" ref="I35:I41">H35*$I$25</f>
        <v>55</v>
      </c>
      <c r="J35" s="5"/>
      <c r="K35" s="59"/>
    </row>
    <row r="36" spans="1:11" ht="12.75">
      <c r="A36" s="34" t="s">
        <v>11</v>
      </c>
      <c r="B36" s="146" t="s">
        <v>154</v>
      </c>
      <c r="C36" s="154"/>
      <c r="D36" s="154"/>
      <c r="E36" s="154"/>
      <c r="F36" s="154"/>
      <c r="G36" s="154"/>
      <c r="H36" s="1">
        <f>Inf_BÁSICAS!F12</f>
        <v>0.005</v>
      </c>
      <c r="I36" s="50">
        <f t="shared" si="0"/>
        <v>11</v>
      </c>
      <c r="J36" s="5"/>
      <c r="K36" s="59"/>
    </row>
    <row r="37" spans="1:10" ht="12.75">
      <c r="A37" s="34" t="s">
        <v>12</v>
      </c>
      <c r="B37" s="146" t="s">
        <v>73</v>
      </c>
      <c r="C37" s="146"/>
      <c r="D37" s="146"/>
      <c r="E37" s="146"/>
      <c r="F37" s="146"/>
      <c r="G37" s="146"/>
      <c r="H37" s="1">
        <v>0.015</v>
      </c>
      <c r="I37" s="50">
        <f t="shared" si="0"/>
        <v>33</v>
      </c>
      <c r="J37" s="5"/>
    </row>
    <row r="38" spans="1:10" ht="12.75">
      <c r="A38" s="34" t="s">
        <v>13</v>
      </c>
      <c r="B38" s="146" t="s">
        <v>76</v>
      </c>
      <c r="C38" s="154"/>
      <c r="D38" s="154"/>
      <c r="E38" s="154"/>
      <c r="F38" s="154"/>
      <c r="G38" s="154"/>
      <c r="H38" s="1">
        <v>0.01</v>
      </c>
      <c r="I38" s="50">
        <f t="shared" si="0"/>
        <v>22</v>
      </c>
      <c r="J38" s="5"/>
    </row>
    <row r="39" spans="1:10" ht="12.75">
      <c r="A39" s="34" t="s">
        <v>14</v>
      </c>
      <c r="B39" s="146" t="s">
        <v>77</v>
      </c>
      <c r="C39" s="154"/>
      <c r="D39" s="154"/>
      <c r="E39" s="154"/>
      <c r="F39" s="154"/>
      <c r="G39" s="154"/>
      <c r="H39" s="1">
        <v>0.006</v>
      </c>
      <c r="I39" s="50">
        <f t="shared" si="0"/>
        <v>13.200000000000001</v>
      </c>
      <c r="J39" s="5"/>
    </row>
    <row r="40" spans="1:10" ht="12.75">
      <c r="A40" s="34" t="s">
        <v>15</v>
      </c>
      <c r="B40" s="146" t="s">
        <v>78</v>
      </c>
      <c r="C40" s="154"/>
      <c r="D40" s="154"/>
      <c r="E40" s="154"/>
      <c r="F40" s="154"/>
      <c r="G40" s="154"/>
      <c r="H40" s="1">
        <v>0.002</v>
      </c>
      <c r="I40" s="50">
        <f t="shared" si="0"/>
        <v>4.4</v>
      </c>
      <c r="J40" s="5"/>
    </row>
    <row r="41" spans="1:10" ht="12.75">
      <c r="A41" s="34" t="s">
        <v>16</v>
      </c>
      <c r="B41" s="146" t="s">
        <v>79</v>
      </c>
      <c r="C41" s="154"/>
      <c r="D41" s="154"/>
      <c r="E41" s="154"/>
      <c r="F41" s="154"/>
      <c r="G41" s="154"/>
      <c r="H41" s="1">
        <v>0.08</v>
      </c>
      <c r="I41" s="50">
        <f t="shared" si="0"/>
        <v>176</v>
      </c>
      <c r="J41" s="5"/>
    </row>
    <row r="42" spans="1:11" ht="12.75">
      <c r="A42" s="140" t="s">
        <v>80</v>
      </c>
      <c r="B42" s="140"/>
      <c r="C42" s="140"/>
      <c r="D42" s="140"/>
      <c r="E42" s="140"/>
      <c r="F42" s="140"/>
      <c r="G42" s="140"/>
      <c r="H42" s="7">
        <f>SUM(H34:H41)</f>
        <v>0.343</v>
      </c>
      <c r="I42" s="49">
        <f>TRUNC(SUM(I34:I41),2)</f>
        <v>754.6</v>
      </c>
      <c r="J42" s="5"/>
      <c r="K42" s="40"/>
    </row>
    <row r="43" spans="1:10" ht="12.75">
      <c r="A43" s="158"/>
      <c r="B43" s="158"/>
      <c r="C43" s="158"/>
      <c r="D43" s="158"/>
      <c r="E43" s="158"/>
      <c r="F43" s="158"/>
      <c r="G43" s="158"/>
      <c r="H43" s="158"/>
      <c r="I43" s="159"/>
      <c r="J43" s="5"/>
    </row>
    <row r="44" spans="1:10" ht="12.75">
      <c r="A44" s="148" t="s">
        <v>83</v>
      </c>
      <c r="B44" s="148"/>
      <c r="C44" s="148"/>
      <c r="D44" s="148"/>
      <c r="E44" s="148"/>
      <c r="F44" s="148"/>
      <c r="G44" s="148"/>
      <c r="H44" s="91"/>
      <c r="I44" s="99" t="s">
        <v>1</v>
      </c>
      <c r="J44" s="5"/>
    </row>
    <row r="45" spans="1:10" ht="12.75">
      <c r="A45" s="34" t="s">
        <v>9</v>
      </c>
      <c r="B45" s="147" t="s">
        <v>84</v>
      </c>
      <c r="C45" s="157"/>
      <c r="D45" s="157"/>
      <c r="E45" s="157"/>
      <c r="F45" s="157"/>
      <c r="G45" s="157"/>
      <c r="H45" s="42" t="s">
        <v>0</v>
      </c>
      <c r="I45" s="48">
        <f>Inf_BÁSICAS!F28</f>
        <v>0</v>
      </c>
      <c r="J45" s="5"/>
    </row>
    <row r="46" spans="1:10" ht="12.75">
      <c r="A46" s="34" t="s">
        <v>10</v>
      </c>
      <c r="B46" s="147" t="s">
        <v>85</v>
      </c>
      <c r="C46" s="157"/>
      <c r="D46" s="157"/>
      <c r="E46" s="157"/>
      <c r="F46" s="157"/>
      <c r="G46" s="157"/>
      <c r="H46" s="42" t="s">
        <v>0</v>
      </c>
      <c r="I46" s="48">
        <v>0</v>
      </c>
      <c r="J46" s="5"/>
    </row>
    <row r="47" spans="1:10" ht="12.75">
      <c r="A47" s="34" t="s">
        <v>11</v>
      </c>
      <c r="B47" s="147" t="s">
        <v>86</v>
      </c>
      <c r="C47" s="157"/>
      <c r="D47" s="157"/>
      <c r="E47" s="157"/>
      <c r="F47" s="157"/>
      <c r="G47" s="157"/>
      <c r="H47" s="42" t="s">
        <v>0</v>
      </c>
      <c r="I47" s="48">
        <v>0</v>
      </c>
      <c r="J47" s="5"/>
    </row>
    <row r="48" spans="1:10" ht="12.75">
      <c r="A48" s="34" t="s">
        <v>12</v>
      </c>
      <c r="B48" s="147" t="s">
        <v>3</v>
      </c>
      <c r="C48" s="157"/>
      <c r="D48" s="157"/>
      <c r="E48" s="157"/>
      <c r="F48" s="157"/>
      <c r="G48" s="157"/>
      <c r="H48" s="42" t="s">
        <v>0</v>
      </c>
      <c r="I48" s="48">
        <v>0</v>
      </c>
      <c r="J48" s="5"/>
    </row>
    <row r="49" spans="1:10" ht="12.75">
      <c r="A49" s="140" t="s">
        <v>87</v>
      </c>
      <c r="B49" s="140"/>
      <c r="C49" s="140"/>
      <c r="D49" s="140"/>
      <c r="E49" s="140"/>
      <c r="F49" s="140"/>
      <c r="G49" s="140"/>
      <c r="H49" s="140"/>
      <c r="I49" s="49">
        <f>TRUNC(SUM(I45:I48),2)</f>
        <v>0</v>
      </c>
      <c r="J49" s="5"/>
    </row>
    <row r="50" spans="1:10" ht="12.75">
      <c r="A50" s="158"/>
      <c r="B50" s="158"/>
      <c r="C50" s="158"/>
      <c r="D50" s="158"/>
      <c r="E50" s="158"/>
      <c r="F50" s="158"/>
      <c r="G50" s="158"/>
      <c r="H50" s="158"/>
      <c r="I50" s="159"/>
      <c r="J50" s="5"/>
    </row>
    <row r="51" spans="1:10" ht="15">
      <c r="A51" s="139" t="s">
        <v>88</v>
      </c>
      <c r="B51" s="139"/>
      <c r="C51" s="139"/>
      <c r="D51" s="139"/>
      <c r="E51" s="139"/>
      <c r="F51" s="139"/>
      <c r="G51" s="139"/>
      <c r="H51" s="139"/>
      <c r="I51" s="139"/>
      <c r="J51" s="5"/>
    </row>
    <row r="52" spans="1:10" ht="12.75">
      <c r="A52" s="141" t="s">
        <v>92</v>
      </c>
      <c r="B52" s="142"/>
      <c r="C52" s="142"/>
      <c r="D52" s="142"/>
      <c r="E52" s="142"/>
      <c r="F52" s="142"/>
      <c r="G52" s="142"/>
      <c r="H52" s="143"/>
      <c r="I52" s="99" t="s">
        <v>1</v>
      </c>
      <c r="J52" s="5"/>
    </row>
    <row r="53" spans="1:10" ht="12.75">
      <c r="A53" s="34" t="s">
        <v>89</v>
      </c>
      <c r="B53" s="149" t="s">
        <v>70</v>
      </c>
      <c r="C53" s="149"/>
      <c r="D53" s="149"/>
      <c r="E53" s="149"/>
      <c r="F53" s="149"/>
      <c r="G53" s="149"/>
      <c r="H53" s="149"/>
      <c r="I53" s="45">
        <f>I31</f>
        <v>266.64</v>
      </c>
      <c r="J53" s="5"/>
    </row>
    <row r="54" spans="1:10" ht="12.75">
      <c r="A54" s="43" t="s">
        <v>90</v>
      </c>
      <c r="B54" s="149" t="s">
        <v>72</v>
      </c>
      <c r="C54" s="149"/>
      <c r="D54" s="149"/>
      <c r="E54" s="149"/>
      <c r="F54" s="149"/>
      <c r="G54" s="149"/>
      <c r="H54" s="149"/>
      <c r="I54" s="46">
        <f>I42</f>
        <v>754.6</v>
      </c>
      <c r="J54" s="5"/>
    </row>
    <row r="55" spans="1:10" ht="12.75">
      <c r="A55" s="43" t="s">
        <v>91</v>
      </c>
      <c r="B55" s="149" t="s">
        <v>93</v>
      </c>
      <c r="C55" s="149"/>
      <c r="D55" s="149"/>
      <c r="E55" s="149"/>
      <c r="F55" s="149"/>
      <c r="G55" s="149"/>
      <c r="H55" s="149"/>
      <c r="I55" s="46">
        <f>I49</f>
        <v>0</v>
      </c>
      <c r="J55" s="5"/>
    </row>
    <row r="56" spans="1:10" ht="12.75">
      <c r="A56" s="140" t="s">
        <v>95</v>
      </c>
      <c r="B56" s="140"/>
      <c r="C56" s="140"/>
      <c r="D56" s="140"/>
      <c r="E56" s="140"/>
      <c r="F56" s="140"/>
      <c r="G56" s="140"/>
      <c r="H56" s="140"/>
      <c r="I56" s="47">
        <f>TRUNC(SUM(I53:I55),2)</f>
        <v>1021.24</v>
      </c>
      <c r="J56" s="5"/>
    </row>
    <row r="57" spans="1:10" ht="12.75">
      <c r="A57" s="144"/>
      <c r="B57" s="145"/>
      <c r="C57" s="145"/>
      <c r="D57" s="145"/>
      <c r="E57" s="145"/>
      <c r="F57" s="145"/>
      <c r="G57" s="145"/>
      <c r="H57" s="145"/>
      <c r="I57" s="145"/>
      <c r="J57" s="5"/>
    </row>
    <row r="58" spans="1:10" ht="15">
      <c r="A58" s="139" t="s">
        <v>96</v>
      </c>
      <c r="B58" s="139"/>
      <c r="C58" s="139"/>
      <c r="D58" s="139"/>
      <c r="E58" s="139"/>
      <c r="F58" s="139"/>
      <c r="G58" s="139"/>
      <c r="H58" s="139"/>
      <c r="I58" s="139"/>
      <c r="J58" s="5"/>
    </row>
    <row r="59" spans="1:10" ht="12.75">
      <c r="A59" s="141" t="s">
        <v>97</v>
      </c>
      <c r="B59" s="142"/>
      <c r="C59" s="142"/>
      <c r="D59" s="142"/>
      <c r="E59" s="142"/>
      <c r="F59" s="142"/>
      <c r="G59" s="143"/>
      <c r="H59" s="99" t="s">
        <v>2</v>
      </c>
      <c r="I59" s="99" t="s">
        <v>1</v>
      </c>
      <c r="J59" s="5"/>
    </row>
    <row r="60" spans="1:11" ht="12.75">
      <c r="A60" s="34" t="s">
        <v>9</v>
      </c>
      <c r="B60" s="150" t="s">
        <v>100</v>
      </c>
      <c r="C60" s="151"/>
      <c r="D60" s="151"/>
      <c r="E60" s="151"/>
      <c r="F60" s="151"/>
      <c r="G60" s="151"/>
      <c r="H60" s="35">
        <f>(1/12*0.05)</f>
        <v>0.004166666666666667</v>
      </c>
      <c r="I60" s="46">
        <f>$I$25*H60</f>
        <v>9.166666666666666</v>
      </c>
      <c r="J60" s="5"/>
      <c r="K60" s="105"/>
    </row>
    <row r="61" spans="1:10" ht="12.75">
      <c r="A61" s="34" t="s">
        <v>10</v>
      </c>
      <c r="B61" s="146" t="s">
        <v>99</v>
      </c>
      <c r="C61" s="146"/>
      <c r="D61" s="146"/>
      <c r="E61" s="146"/>
      <c r="F61" s="146"/>
      <c r="G61" s="146"/>
      <c r="H61" s="35">
        <f>0.08*H60</f>
        <v>0.0003333333333333333</v>
      </c>
      <c r="I61" s="50">
        <f>H61*I25</f>
        <v>0.7333333333333333</v>
      </c>
      <c r="J61" s="5"/>
    </row>
    <row r="62" spans="1:11" ht="12.75">
      <c r="A62" s="34" t="s">
        <v>11</v>
      </c>
      <c r="B62" s="150" t="s">
        <v>101</v>
      </c>
      <c r="C62" s="151"/>
      <c r="D62" s="151"/>
      <c r="E62" s="151"/>
      <c r="F62" s="151"/>
      <c r="G62" s="151"/>
      <c r="H62" s="39">
        <f>(0.5*H61)</f>
        <v>0.00016666666666666666</v>
      </c>
      <c r="I62" s="50">
        <f>$I$25*H62</f>
        <v>0.36666666666666664</v>
      </c>
      <c r="J62" s="5"/>
      <c r="K62" s="105"/>
    </row>
    <row r="63" spans="1:10" ht="12.75">
      <c r="A63" s="34" t="s">
        <v>12</v>
      </c>
      <c r="B63" s="146" t="s">
        <v>98</v>
      </c>
      <c r="C63" s="146"/>
      <c r="D63" s="146"/>
      <c r="E63" s="146"/>
      <c r="F63" s="146"/>
      <c r="G63" s="146"/>
      <c r="H63" s="1">
        <f>((1/30)*7)/12</f>
        <v>0.019444444444444445</v>
      </c>
      <c r="I63" s="50">
        <f>$I$25*H63</f>
        <v>42.77777777777778</v>
      </c>
      <c r="J63" s="5"/>
    </row>
    <row r="64" spans="1:10" ht="12.75">
      <c r="A64" s="34" t="s">
        <v>13</v>
      </c>
      <c r="B64" s="146" t="s">
        <v>102</v>
      </c>
      <c r="C64" s="146"/>
      <c r="D64" s="146"/>
      <c r="E64" s="146"/>
      <c r="F64" s="146"/>
      <c r="G64" s="146"/>
      <c r="H64" s="44">
        <f>H42*H63</f>
        <v>0.006669444444444445</v>
      </c>
      <c r="I64" s="50">
        <f>$I$25*H64</f>
        <v>14.672777777777778</v>
      </c>
      <c r="J64" s="5"/>
    </row>
    <row r="65" spans="1:10" ht="12.75">
      <c r="A65" s="34" t="s">
        <v>14</v>
      </c>
      <c r="B65" s="150" t="s">
        <v>103</v>
      </c>
      <c r="C65" s="150"/>
      <c r="D65" s="150"/>
      <c r="E65" s="150"/>
      <c r="F65" s="150"/>
      <c r="G65" s="150"/>
      <c r="H65" s="37">
        <f>0.5*0.08*H63</f>
        <v>0.0007777777777777778</v>
      </c>
      <c r="I65" s="50">
        <f>$I$25*H65</f>
        <v>1.7111111111111112</v>
      </c>
      <c r="J65" s="5"/>
    </row>
    <row r="66" spans="1:10" ht="12.75">
      <c r="A66" s="34" t="s">
        <v>15</v>
      </c>
      <c r="B66" s="170" t="s">
        <v>160</v>
      </c>
      <c r="C66" s="171"/>
      <c r="D66" s="171"/>
      <c r="E66" s="171"/>
      <c r="F66" s="171"/>
      <c r="G66" s="172"/>
      <c r="H66" s="35">
        <f>0.08*0.5*0.9*((1)+(1/11)+(4/33))*100%</f>
        <v>0.04363636363636363</v>
      </c>
      <c r="I66" s="50">
        <f>$I$25*H66</f>
        <v>95.99999999999999</v>
      </c>
      <c r="J66" s="5"/>
    </row>
    <row r="67" spans="1:10" ht="12.75">
      <c r="A67" s="140" t="s">
        <v>104</v>
      </c>
      <c r="B67" s="140"/>
      <c r="C67" s="140"/>
      <c r="D67" s="140"/>
      <c r="E67" s="140"/>
      <c r="F67" s="140"/>
      <c r="G67" s="140"/>
      <c r="H67" s="7">
        <f>TRUNC(SUM(H60:H66),4)</f>
        <v>0.0751</v>
      </c>
      <c r="I67" s="49">
        <f>SUM(I60:I66)</f>
        <v>165.4283333333333</v>
      </c>
      <c r="J67" s="5"/>
    </row>
    <row r="68" spans="1:10" ht="12.75">
      <c r="A68" s="152"/>
      <c r="B68" s="153"/>
      <c r="C68" s="153"/>
      <c r="D68" s="153"/>
      <c r="E68" s="153"/>
      <c r="F68" s="153"/>
      <c r="G68" s="153"/>
      <c r="H68" s="153"/>
      <c r="I68" s="153"/>
      <c r="J68" s="5"/>
    </row>
    <row r="69" spans="1:10" ht="15">
      <c r="A69" s="139" t="s">
        <v>105</v>
      </c>
      <c r="B69" s="139"/>
      <c r="C69" s="139"/>
      <c r="D69" s="139"/>
      <c r="E69" s="139"/>
      <c r="F69" s="139"/>
      <c r="G69" s="139"/>
      <c r="H69" s="139"/>
      <c r="I69" s="139"/>
      <c r="J69" s="5"/>
    </row>
    <row r="70" spans="1:10" ht="12.75">
      <c r="A70" s="141" t="s">
        <v>106</v>
      </c>
      <c r="B70" s="142"/>
      <c r="C70" s="142"/>
      <c r="D70" s="142"/>
      <c r="E70" s="142"/>
      <c r="F70" s="142"/>
      <c r="G70" s="143"/>
      <c r="H70" s="99" t="s">
        <v>2</v>
      </c>
      <c r="I70" s="99" t="s">
        <v>1</v>
      </c>
      <c r="J70" s="5"/>
    </row>
    <row r="71" spans="1:10" ht="12.75">
      <c r="A71" s="34" t="s">
        <v>9</v>
      </c>
      <c r="B71" s="154" t="s">
        <v>107</v>
      </c>
      <c r="C71" s="154"/>
      <c r="D71" s="154"/>
      <c r="E71" s="154"/>
      <c r="F71" s="154"/>
      <c r="G71" s="154"/>
      <c r="H71" s="8"/>
      <c r="I71" s="50">
        <f aca="true" t="shared" si="1" ref="I71:I76">$I$25*H71</f>
        <v>0</v>
      </c>
      <c r="J71" s="5"/>
    </row>
    <row r="72" spans="1:10" ht="12.75">
      <c r="A72" s="43" t="s">
        <v>10</v>
      </c>
      <c r="B72" s="150" t="s">
        <v>108</v>
      </c>
      <c r="C72" s="151"/>
      <c r="D72" s="151"/>
      <c r="E72" s="151"/>
      <c r="F72" s="151"/>
      <c r="G72" s="151"/>
      <c r="H72" s="29">
        <v>0.0082</v>
      </c>
      <c r="I72" s="46">
        <f t="shared" si="1"/>
        <v>18.040000000000003</v>
      </c>
      <c r="J72" s="5"/>
    </row>
    <row r="73" spans="1:10" ht="12.75">
      <c r="A73" s="43" t="s">
        <v>11</v>
      </c>
      <c r="B73" s="151" t="s">
        <v>109</v>
      </c>
      <c r="C73" s="151"/>
      <c r="D73" s="151"/>
      <c r="E73" s="151"/>
      <c r="F73" s="151"/>
      <c r="G73" s="151"/>
      <c r="H73" s="29">
        <v>0.0002</v>
      </c>
      <c r="I73" s="46">
        <f t="shared" si="1"/>
        <v>0.44</v>
      </c>
      <c r="J73" s="5"/>
    </row>
    <row r="74" spans="1:10" ht="12.75">
      <c r="A74" s="43" t="s">
        <v>12</v>
      </c>
      <c r="B74" s="150" t="s">
        <v>110</v>
      </c>
      <c r="C74" s="151"/>
      <c r="D74" s="151"/>
      <c r="E74" s="151"/>
      <c r="F74" s="151"/>
      <c r="G74" s="151"/>
      <c r="H74" s="35">
        <v>0.0003</v>
      </c>
      <c r="I74" s="46">
        <f t="shared" si="1"/>
        <v>0.6599999999999999</v>
      </c>
      <c r="J74" s="5"/>
    </row>
    <row r="75" spans="1:10" ht="12.75">
      <c r="A75" s="43" t="s">
        <v>13</v>
      </c>
      <c r="B75" s="146" t="s">
        <v>24</v>
      </c>
      <c r="C75" s="146"/>
      <c r="D75" s="146"/>
      <c r="E75" s="146"/>
      <c r="F75" s="146"/>
      <c r="G75" s="146"/>
      <c r="H75" s="29">
        <v>0.0061</v>
      </c>
      <c r="I75" s="46">
        <f t="shared" si="1"/>
        <v>13.420000000000002</v>
      </c>
      <c r="J75" s="5"/>
    </row>
    <row r="76" spans="1:10" ht="12.75">
      <c r="A76" s="34" t="s">
        <v>14</v>
      </c>
      <c r="B76" s="151" t="s">
        <v>3</v>
      </c>
      <c r="C76" s="151"/>
      <c r="D76" s="151"/>
      <c r="E76" s="151"/>
      <c r="F76" s="151"/>
      <c r="G76" s="151"/>
      <c r="H76" s="29">
        <v>0</v>
      </c>
      <c r="I76" s="46">
        <f t="shared" si="1"/>
        <v>0</v>
      </c>
      <c r="J76" s="5"/>
    </row>
    <row r="77" spans="1:10" ht="12.75">
      <c r="A77" s="140" t="s">
        <v>21</v>
      </c>
      <c r="B77" s="140"/>
      <c r="C77" s="140"/>
      <c r="D77" s="140"/>
      <c r="E77" s="140"/>
      <c r="F77" s="140"/>
      <c r="G77" s="140"/>
      <c r="H77" s="7">
        <f>TRUNC(SUM(H71:H76),4)</f>
        <v>0.0148</v>
      </c>
      <c r="I77" s="49">
        <f>TRUNC(SUM(I71:I76),2)</f>
        <v>32.56</v>
      </c>
      <c r="J77" s="5"/>
    </row>
    <row r="78" spans="1:10" ht="12.75">
      <c r="A78" s="155"/>
      <c r="B78" s="156"/>
      <c r="C78" s="156"/>
      <c r="D78" s="156"/>
      <c r="E78" s="156"/>
      <c r="F78" s="156"/>
      <c r="G78" s="156"/>
      <c r="H78" s="156"/>
      <c r="I78" s="156"/>
      <c r="J78" s="5"/>
    </row>
    <row r="79" spans="1:10" ht="12.75">
      <c r="A79" s="141" t="s">
        <v>111</v>
      </c>
      <c r="B79" s="142"/>
      <c r="C79" s="142"/>
      <c r="D79" s="142"/>
      <c r="E79" s="142"/>
      <c r="F79" s="142"/>
      <c r="G79" s="143"/>
      <c r="H79" s="99" t="s">
        <v>2</v>
      </c>
      <c r="I79" s="99" t="s">
        <v>1</v>
      </c>
      <c r="J79" s="5"/>
    </row>
    <row r="80" spans="1:10" ht="12.75">
      <c r="A80" s="34" t="s">
        <v>9</v>
      </c>
      <c r="B80" s="154" t="s">
        <v>112</v>
      </c>
      <c r="C80" s="154"/>
      <c r="D80" s="154"/>
      <c r="E80" s="154"/>
      <c r="F80" s="154"/>
      <c r="G80" s="154"/>
      <c r="H80" s="8">
        <v>0</v>
      </c>
      <c r="I80" s="50">
        <f>$I$25*H80</f>
        <v>0</v>
      </c>
      <c r="J80" s="5"/>
    </row>
    <row r="81" spans="1:10" ht="12.75">
      <c r="A81" s="140" t="s">
        <v>23</v>
      </c>
      <c r="B81" s="140"/>
      <c r="C81" s="140"/>
      <c r="D81" s="140"/>
      <c r="E81" s="140"/>
      <c r="F81" s="140"/>
      <c r="G81" s="140"/>
      <c r="H81" s="7">
        <f>TRUNC(SUM(H80),4)</f>
        <v>0</v>
      </c>
      <c r="I81" s="49">
        <f>TRUNC(SUM(I80),2)</f>
        <v>0</v>
      </c>
      <c r="J81" s="5"/>
    </row>
    <row r="82" spans="1:10" ht="12.75">
      <c r="A82" s="217"/>
      <c r="B82" s="218"/>
      <c r="C82" s="218"/>
      <c r="D82" s="218"/>
      <c r="E82" s="218"/>
      <c r="F82" s="218"/>
      <c r="G82" s="218"/>
      <c r="H82" s="218"/>
      <c r="I82" s="218"/>
      <c r="J82" s="5"/>
    </row>
    <row r="83" spans="1:10" ht="15">
      <c r="A83" s="139" t="s">
        <v>113</v>
      </c>
      <c r="B83" s="139"/>
      <c r="C83" s="139"/>
      <c r="D83" s="139"/>
      <c r="E83" s="139"/>
      <c r="F83" s="139"/>
      <c r="G83" s="139"/>
      <c r="H83" s="139"/>
      <c r="I83" s="139"/>
      <c r="J83" s="5"/>
    </row>
    <row r="84" spans="1:10" ht="12.75">
      <c r="A84" s="148" t="s">
        <v>114</v>
      </c>
      <c r="B84" s="148"/>
      <c r="C84" s="148"/>
      <c r="D84" s="148"/>
      <c r="E84" s="148"/>
      <c r="F84" s="148"/>
      <c r="G84" s="148"/>
      <c r="H84" s="148"/>
      <c r="I84" s="99" t="s">
        <v>1</v>
      </c>
      <c r="J84" s="5"/>
    </row>
    <row r="85" spans="1:10" ht="12.75">
      <c r="A85" s="34" t="s">
        <v>27</v>
      </c>
      <c r="B85" s="149" t="s">
        <v>108</v>
      </c>
      <c r="C85" s="149"/>
      <c r="D85" s="149"/>
      <c r="E85" s="149"/>
      <c r="F85" s="149"/>
      <c r="G85" s="149"/>
      <c r="H85" s="149"/>
      <c r="I85" s="45">
        <f>I77</f>
        <v>32.56</v>
      </c>
      <c r="J85" s="5"/>
    </row>
    <row r="86" spans="1:10" ht="12.75">
      <c r="A86" s="43" t="s">
        <v>28</v>
      </c>
      <c r="B86" s="149" t="s">
        <v>115</v>
      </c>
      <c r="C86" s="149"/>
      <c r="D86" s="149"/>
      <c r="E86" s="149"/>
      <c r="F86" s="149"/>
      <c r="G86" s="149"/>
      <c r="H86" s="149"/>
      <c r="I86" s="46">
        <f>I81</f>
        <v>0</v>
      </c>
      <c r="J86" s="5"/>
    </row>
    <row r="87" spans="1:10" ht="12.75">
      <c r="A87" s="140" t="s">
        <v>116</v>
      </c>
      <c r="B87" s="140"/>
      <c r="C87" s="140"/>
      <c r="D87" s="140"/>
      <c r="E87" s="140"/>
      <c r="F87" s="140"/>
      <c r="G87" s="140"/>
      <c r="H87" s="140"/>
      <c r="I87" s="47">
        <f>TRUNC(SUM(I85:I86),2)</f>
        <v>32.56</v>
      </c>
      <c r="J87" s="5"/>
    </row>
    <row r="88" spans="1:10" ht="12.75">
      <c r="A88" s="144"/>
      <c r="B88" s="145"/>
      <c r="C88" s="145"/>
      <c r="D88" s="145"/>
      <c r="E88" s="145"/>
      <c r="F88" s="145"/>
      <c r="G88" s="145"/>
      <c r="H88" s="145"/>
      <c r="I88" s="145"/>
      <c r="J88" s="5"/>
    </row>
    <row r="89" spans="1:10" ht="15">
      <c r="A89" s="139" t="s">
        <v>117</v>
      </c>
      <c r="B89" s="139"/>
      <c r="C89" s="139"/>
      <c r="D89" s="139"/>
      <c r="E89" s="139"/>
      <c r="F89" s="139"/>
      <c r="G89" s="139"/>
      <c r="H89" s="139"/>
      <c r="I89" s="139"/>
      <c r="J89" s="5"/>
    </row>
    <row r="90" spans="1:10" ht="12.75">
      <c r="A90" s="141" t="s">
        <v>18</v>
      </c>
      <c r="B90" s="142"/>
      <c r="C90" s="142"/>
      <c r="D90" s="142"/>
      <c r="E90" s="142"/>
      <c r="F90" s="142"/>
      <c r="G90" s="143"/>
      <c r="H90" s="99"/>
      <c r="I90" s="99" t="s">
        <v>1</v>
      </c>
      <c r="J90" s="5"/>
    </row>
    <row r="91" spans="1:10" ht="12.75">
      <c r="A91" s="34" t="s">
        <v>9</v>
      </c>
      <c r="B91" s="147" t="s">
        <v>118</v>
      </c>
      <c r="C91" s="147"/>
      <c r="D91" s="147"/>
      <c r="E91" s="147"/>
      <c r="F91" s="147"/>
      <c r="G91" s="147"/>
      <c r="H91" s="42" t="s">
        <v>0</v>
      </c>
      <c r="I91" s="45">
        <f>Inf_BÁSICAS!F30</f>
        <v>21.666666666666668</v>
      </c>
      <c r="J91" s="5"/>
    </row>
    <row r="92" spans="1:10" ht="12.75">
      <c r="A92" s="34" t="s">
        <v>10</v>
      </c>
      <c r="B92" s="147" t="s">
        <v>19</v>
      </c>
      <c r="C92" s="147"/>
      <c r="D92" s="147"/>
      <c r="E92" s="147"/>
      <c r="F92" s="147"/>
      <c r="G92" s="147"/>
      <c r="H92" s="42" t="s">
        <v>0</v>
      </c>
      <c r="I92" s="45">
        <v>0</v>
      </c>
      <c r="J92" s="5"/>
    </row>
    <row r="93" spans="1:10" ht="12.75">
      <c r="A93" s="100" t="s">
        <v>11</v>
      </c>
      <c r="B93" s="147" t="s">
        <v>20</v>
      </c>
      <c r="C93" s="147"/>
      <c r="D93" s="147"/>
      <c r="E93" s="147"/>
      <c r="F93" s="147"/>
      <c r="G93" s="147"/>
      <c r="H93" s="42" t="s">
        <v>0</v>
      </c>
      <c r="I93" s="45">
        <v>0</v>
      </c>
      <c r="J93" s="5"/>
    </row>
    <row r="94" spans="1:10" ht="12.75">
      <c r="A94" s="100" t="s">
        <v>12</v>
      </c>
      <c r="B94" s="157" t="s">
        <v>3</v>
      </c>
      <c r="C94" s="157"/>
      <c r="D94" s="157"/>
      <c r="E94" s="157"/>
      <c r="F94" s="157"/>
      <c r="G94" s="157"/>
      <c r="H94" s="42" t="s">
        <v>0</v>
      </c>
      <c r="I94" s="45">
        <v>0</v>
      </c>
      <c r="J94" s="5"/>
    </row>
    <row r="95" spans="1:10" ht="12.75">
      <c r="A95" s="140" t="s">
        <v>119</v>
      </c>
      <c r="B95" s="140"/>
      <c r="C95" s="140"/>
      <c r="D95" s="140"/>
      <c r="E95" s="140"/>
      <c r="F95" s="140"/>
      <c r="G95" s="140"/>
      <c r="H95" s="7" t="s">
        <v>0</v>
      </c>
      <c r="I95" s="49">
        <f>TRUNC(SUM(I91:I94),2)</f>
        <v>21.66</v>
      </c>
      <c r="J95" s="5"/>
    </row>
    <row r="96" spans="1:10" ht="12.75">
      <c r="A96" s="144"/>
      <c r="B96" s="145"/>
      <c r="C96" s="145"/>
      <c r="D96" s="145"/>
      <c r="E96" s="145"/>
      <c r="F96" s="145"/>
      <c r="G96" s="145"/>
      <c r="H96" s="145"/>
      <c r="I96" s="145"/>
      <c r="J96" s="5"/>
    </row>
    <row r="97" spans="1:10" ht="15">
      <c r="A97" s="139" t="s">
        <v>120</v>
      </c>
      <c r="B97" s="139"/>
      <c r="C97" s="139"/>
      <c r="D97" s="139"/>
      <c r="E97" s="139"/>
      <c r="F97" s="139"/>
      <c r="G97" s="139"/>
      <c r="H97" s="139"/>
      <c r="I97" s="139"/>
      <c r="J97" s="5"/>
    </row>
    <row r="98" spans="1:10" ht="12.75">
      <c r="A98" s="141" t="s">
        <v>26</v>
      </c>
      <c r="B98" s="142"/>
      <c r="C98" s="142"/>
      <c r="D98" s="142"/>
      <c r="E98" s="142"/>
      <c r="F98" s="142"/>
      <c r="G98" s="143"/>
      <c r="H98" s="99" t="s">
        <v>2</v>
      </c>
      <c r="I98" s="99" t="s">
        <v>1</v>
      </c>
      <c r="J98" s="5"/>
    </row>
    <row r="99" spans="1:10" ht="12.75">
      <c r="A99" s="34" t="s">
        <v>9</v>
      </c>
      <c r="B99" s="146" t="s">
        <v>29</v>
      </c>
      <c r="C99" s="146"/>
      <c r="D99" s="146"/>
      <c r="E99" s="146"/>
      <c r="F99" s="146"/>
      <c r="G99" s="146"/>
      <c r="H99" s="53">
        <f>Inf_BÁSICAS!F31</f>
        <v>0.0529</v>
      </c>
      <c r="I99" s="52">
        <f>TRUNC(H99*I114,2)</f>
        <v>182.02</v>
      </c>
      <c r="J99" s="5"/>
    </row>
    <row r="100" spans="1:10" ht="12.75">
      <c r="A100" s="43" t="s">
        <v>10</v>
      </c>
      <c r="B100" s="146" t="s">
        <v>4</v>
      </c>
      <c r="C100" s="146"/>
      <c r="D100" s="146"/>
      <c r="E100" s="146"/>
      <c r="F100" s="146"/>
      <c r="G100" s="146"/>
      <c r="H100" s="53">
        <f>Inf_BÁSICAS!F32</f>
        <v>0.0605</v>
      </c>
      <c r="I100" s="52">
        <f>TRUNC(H100*(I99+I114),2)</f>
        <v>219.18</v>
      </c>
      <c r="J100" s="5"/>
    </row>
    <row r="101" spans="1:10" ht="12.75">
      <c r="A101" s="34" t="s">
        <v>11</v>
      </c>
      <c r="B101" s="219" t="s">
        <v>61</v>
      </c>
      <c r="C101" s="219"/>
      <c r="D101" s="219"/>
      <c r="E101" s="219"/>
      <c r="F101" s="219"/>
      <c r="G101" s="219"/>
      <c r="H101" s="103">
        <f>SUM(H102:H104)</f>
        <v>0.0865</v>
      </c>
      <c r="I101" s="104">
        <f>((I99+I100+I114)/(1-H101))-(I99+I100+I114)</f>
        <v>363.80943623426356</v>
      </c>
      <c r="J101" s="5"/>
    </row>
    <row r="102" spans="1:10" ht="12.75">
      <c r="A102" s="43" t="s">
        <v>62</v>
      </c>
      <c r="B102" s="146" t="s">
        <v>58</v>
      </c>
      <c r="C102" s="146"/>
      <c r="D102" s="146"/>
      <c r="E102" s="146"/>
      <c r="F102" s="146"/>
      <c r="G102" s="146"/>
      <c r="H102" s="32">
        <v>0.0065</v>
      </c>
      <c r="I102" s="54">
        <f>((H102*$I$101)/$H$101)</f>
        <v>27.338281335522694</v>
      </c>
      <c r="J102" s="5"/>
    </row>
    <row r="103" spans="1:10" ht="12.75">
      <c r="A103" s="43" t="s">
        <v>63</v>
      </c>
      <c r="B103" s="146" t="s">
        <v>59</v>
      </c>
      <c r="C103" s="146"/>
      <c r="D103" s="146"/>
      <c r="E103" s="146"/>
      <c r="F103" s="146"/>
      <c r="G103" s="146"/>
      <c r="H103" s="32">
        <v>0.03</v>
      </c>
      <c r="I103" s="54">
        <f>((H103*$I$101)/$H$101)</f>
        <v>126.17668308702783</v>
      </c>
      <c r="J103" s="5"/>
    </row>
    <row r="104" spans="1:10" ht="12.75">
      <c r="A104" s="43" t="s">
        <v>64</v>
      </c>
      <c r="B104" s="146" t="s">
        <v>60</v>
      </c>
      <c r="C104" s="146"/>
      <c r="D104" s="146"/>
      <c r="E104" s="146"/>
      <c r="F104" s="146"/>
      <c r="G104" s="146"/>
      <c r="H104" s="32">
        <v>0.05</v>
      </c>
      <c r="I104" s="54">
        <f>((H104*$I$101)/$H$101)</f>
        <v>210.29447181171304</v>
      </c>
      <c r="J104" s="5"/>
    </row>
    <row r="105" spans="1:10" ht="12.75">
      <c r="A105" s="140" t="s">
        <v>121</v>
      </c>
      <c r="B105" s="140"/>
      <c r="C105" s="140"/>
      <c r="D105" s="140"/>
      <c r="E105" s="140"/>
      <c r="F105" s="140"/>
      <c r="G105" s="140"/>
      <c r="H105" s="102">
        <f>SUM(H99:H104)</f>
        <v>0.2864</v>
      </c>
      <c r="I105" s="47">
        <f>TRUNC(SUM(I99+I100+I102+I103+I104),2)</f>
        <v>765</v>
      </c>
      <c r="J105" s="5"/>
    </row>
    <row r="106" spans="1:9" ht="12.75">
      <c r="A106" s="10"/>
      <c r="B106" s="191"/>
      <c r="C106" s="191"/>
      <c r="D106" s="191"/>
      <c r="E106" s="191"/>
      <c r="F106" s="191"/>
      <c r="G106" s="191"/>
      <c r="H106" s="191"/>
      <c r="I106" s="191"/>
    </row>
    <row r="107" spans="1:11" ht="15">
      <c r="A107" s="139" t="s">
        <v>122</v>
      </c>
      <c r="B107" s="139"/>
      <c r="C107" s="139"/>
      <c r="D107" s="139"/>
      <c r="E107" s="139"/>
      <c r="F107" s="139"/>
      <c r="G107" s="139"/>
      <c r="H107" s="139"/>
      <c r="I107" s="139"/>
      <c r="K107" s="36"/>
    </row>
    <row r="108" spans="1:9" ht="12.75">
      <c r="A108" s="148" t="s">
        <v>30</v>
      </c>
      <c r="B108" s="148"/>
      <c r="C108" s="148"/>
      <c r="D108" s="148"/>
      <c r="E108" s="148"/>
      <c r="F108" s="148"/>
      <c r="G108" s="148"/>
      <c r="H108" s="148"/>
      <c r="I108" s="99" t="s">
        <v>1</v>
      </c>
    </row>
    <row r="109" spans="1:9" ht="12.75">
      <c r="A109" s="41" t="s">
        <v>9</v>
      </c>
      <c r="B109" s="190" t="str">
        <f>A19</f>
        <v>MÓDULO 1 - COMPOSIÇÃO DA REMUNERAÇÃO</v>
      </c>
      <c r="C109" s="190"/>
      <c r="D109" s="190"/>
      <c r="E109" s="190"/>
      <c r="F109" s="190"/>
      <c r="G109" s="190"/>
      <c r="H109" s="190"/>
      <c r="I109" s="52">
        <f>I25</f>
        <v>2200</v>
      </c>
    </row>
    <row r="110" spans="1:9" ht="12.75">
      <c r="A110" s="55" t="s">
        <v>10</v>
      </c>
      <c r="B110" s="190" t="str">
        <f>A27</f>
        <v>MÓDULO 2 – ENCARGOS E BENEFÍCIOS ANUAIS, MENSAIS E DIÁRIOS</v>
      </c>
      <c r="C110" s="190"/>
      <c r="D110" s="190"/>
      <c r="E110" s="190"/>
      <c r="F110" s="190"/>
      <c r="G110" s="190"/>
      <c r="H110" s="190"/>
      <c r="I110" s="54">
        <f>I56</f>
        <v>1021.24</v>
      </c>
    </row>
    <row r="111" spans="1:11" ht="12.75">
      <c r="A111" s="55" t="s">
        <v>11</v>
      </c>
      <c r="B111" s="190" t="str">
        <f>A58</f>
        <v>MÓDULO 3 – PROVISÃO PARA RESCISÃO</v>
      </c>
      <c r="C111" s="190"/>
      <c r="D111" s="190"/>
      <c r="E111" s="190"/>
      <c r="F111" s="190"/>
      <c r="G111" s="190"/>
      <c r="H111" s="190"/>
      <c r="I111" s="54">
        <f>I67</f>
        <v>165.4283333333333</v>
      </c>
      <c r="K111" s="36"/>
    </row>
    <row r="112" spans="1:12" ht="12.75">
      <c r="A112" s="56" t="s">
        <v>12</v>
      </c>
      <c r="B112" s="190" t="str">
        <f>A69</f>
        <v>MÓDULO 4 – CUSTO DE REPOSIÇÃO DO PROFISSIONAL AUSENTE</v>
      </c>
      <c r="C112" s="190"/>
      <c r="D112" s="190"/>
      <c r="E112" s="190"/>
      <c r="F112" s="190"/>
      <c r="G112" s="190"/>
      <c r="H112" s="190"/>
      <c r="I112" s="54">
        <f>I87</f>
        <v>32.56</v>
      </c>
      <c r="K112" s="36"/>
      <c r="L112" s="33"/>
    </row>
    <row r="113" spans="1:9" ht="12.75">
      <c r="A113" s="57" t="s">
        <v>13</v>
      </c>
      <c r="B113" s="190" t="str">
        <f>A89</f>
        <v>MÓDULO 5 – INSUMOS DIVERSOS</v>
      </c>
      <c r="C113" s="190"/>
      <c r="D113" s="190"/>
      <c r="E113" s="190"/>
      <c r="F113" s="190"/>
      <c r="G113" s="190"/>
      <c r="H113" s="190"/>
      <c r="I113" s="54">
        <f>I95</f>
        <v>21.66</v>
      </c>
    </row>
    <row r="114" spans="1:13" ht="12.75">
      <c r="A114" s="43"/>
      <c r="B114" s="140" t="s">
        <v>123</v>
      </c>
      <c r="C114" s="140"/>
      <c r="D114" s="140"/>
      <c r="E114" s="140"/>
      <c r="F114" s="140"/>
      <c r="G114" s="140"/>
      <c r="H114" s="140"/>
      <c r="I114" s="47">
        <f>TRUNC(SUM(I109:I113),2)</f>
        <v>3440.88</v>
      </c>
      <c r="K114" s="33"/>
      <c r="L114" s="33"/>
      <c r="M114" s="33"/>
    </row>
    <row r="115" spans="1:9" ht="12.75">
      <c r="A115" s="56" t="s">
        <v>14</v>
      </c>
      <c r="B115" s="190" t="str">
        <f>A97</f>
        <v>MÓDULO 6 – CUSTOS INDIRETOS, TRIBUTOS E LUCRO</v>
      </c>
      <c r="C115" s="190"/>
      <c r="D115" s="190"/>
      <c r="E115" s="190"/>
      <c r="F115" s="190"/>
      <c r="G115" s="190"/>
      <c r="H115" s="190"/>
      <c r="I115" s="50">
        <f>I105</f>
        <v>765</v>
      </c>
    </row>
    <row r="116" spans="1:12" ht="12.75">
      <c r="A116" s="140" t="s">
        <v>124</v>
      </c>
      <c r="B116" s="140"/>
      <c r="C116" s="140"/>
      <c r="D116" s="140"/>
      <c r="E116" s="140"/>
      <c r="F116" s="140"/>
      <c r="G116" s="140"/>
      <c r="H116" s="140"/>
      <c r="I116" s="47">
        <f>TRUNC(SUM(I114:I115),2)</f>
        <v>4205.88</v>
      </c>
      <c r="K116" s="33"/>
      <c r="L116" s="33"/>
    </row>
    <row r="117" ht="12.75">
      <c r="I117" s="33"/>
    </row>
    <row r="118" spans="1:9" ht="12.75" hidden="1">
      <c r="A118" s="10"/>
      <c r="B118" s="177" t="s">
        <v>32</v>
      </c>
      <c r="C118" s="177"/>
      <c r="D118" s="177"/>
      <c r="E118" s="177"/>
      <c r="F118" s="177"/>
      <c r="G118" s="177"/>
      <c r="H118" s="3"/>
      <c r="I118" s="3"/>
    </row>
    <row r="119" spans="1:9" ht="40.5" customHeight="1" hidden="1">
      <c r="A119" s="184" t="s">
        <v>34</v>
      </c>
      <c r="B119" s="185"/>
      <c r="C119" s="184" t="s">
        <v>35</v>
      </c>
      <c r="D119" s="185"/>
      <c r="E119" s="184" t="s">
        <v>37</v>
      </c>
      <c r="F119" s="185"/>
      <c r="G119" s="25" t="s">
        <v>36</v>
      </c>
      <c r="H119" s="26" t="s">
        <v>33</v>
      </c>
      <c r="I119" s="11" t="s">
        <v>1</v>
      </c>
    </row>
    <row r="120" spans="1:9" ht="12.75" hidden="1">
      <c r="A120" s="188" t="s">
        <v>38</v>
      </c>
      <c r="B120" s="189"/>
      <c r="C120" s="198" t="s">
        <v>42</v>
      </c>
      <c r="D120" s="199"/>
      <c r="E120" s="186"/>
      <c r="F120" s="187"/>
      <c r="G120" s="15" t="s">
        <v>42</v>
      </c>
      <c r="H120" s="21"/>
      <c r="I120" s="18">
        <v>0</v>
      </c>
    </row>
    <row r="121" spans="1:9" ht="12.75" hidden="1">
      <c r="A121" s="200" t="s">
        <v>39</v>
      </c>
      <c r="B121" s="201"/>
      <c r="C121" s="194" t="s">
        <v>42</v>
      </c>
      <c r="D121" s="195"/>
      <c r="E121" s="196"/>
      <c r="F121" s="197"/>
      <c r="G121" s="6" t="s">
        <v>42</v>
      </c>
      <c r="H121" s="22"/>
      <c r="I121" s="19">
        <v>0</v>
      </c>
    </row>
    <row r="122" spans="1:9" ht="12.75" hidden="1">
      <c r="A122" s="200" t="s">
        <v>40</v>
      </c>
      <c r="B122" s="201"/>
      <c r="C122" s="194" t="s">
        <v>42</v>
      </c>
      <c r="D122" s="195"/>
      <c r="E122" s="196"/>
      <c r="F122" s="197"/>
      <c r="G122" s="6" t="s">
        <v>42</v>
      </c>
      <c r="H122" s="22"/>
      <c r="I122" s="19">
        <v>0</v>
      </c>
    </row>
    <row r="123" spans="1:9" ht="12.75" hidden="1">
      <c r="A123" s="200" t="s">
        <v>41</v>
      </c>
      <c r="B123" s="201"/>
      <c r="C123" s="194" t="s">
        <v>42</v>
      </c>
      <c r="D123" s="195"/>
      <c r="E123" s="196"/>
      <c r="F123" s="197"/>
      <c r="G123" s="6" t="s">
        <v>42</v>
      </c>
      <c r="H123" s="22"/>
      <c r="I123" s="19">
        <v>0</v>
      </c>
    </row>
    <row r="124" spans="1:9" ht="12.75" hidden="1">
      <c r="A124" s="214"/>
      <c r="B124" s="152"/>
      <c r="C124" s="196"/>
      <c r="D124" s="197"/>
      <c r="E124" s="196"/>
      <c r="F124" s="197"/>
      <c r="G124" s="16"/>
      <c r="H124" s="23"/>
      <c r="I124" s="19"/>
    </row>
    <row r="125" spans="1:9" ht="13.5" hidden="1" thickBot="1">
      <c r="A125" s="215"/>
      <c r="B125" s="216"/>
      <c r="C125" s="192"/>
      <c r="D125" s="193"/>
      <c r="E125" s="192"/>
      <c r="F125" s="193"/>
      <c r="G125" s="17"/>
      <c r="H125" s="24"/>
      <c r="I125" s="20"/>
    </row>
    <row r="126" spans="1:9" ht="13.5" hidden="1" thickBot="1">
      <c r="A126" s="211" t="s">
        <v>43</v>
      </c>
      <c r="B126" s="212"/>
      <c r="C126" s="212"/>
      <c r="D126" s="212"/>
      <c r="E126" s="212"/>
      <c r="F126" s="212"/>
      <c r="G126" s="212"/>
      <c r="H126" s="213"/>
      <c r="I126" s="9">
        <f>SUM(I124:I125)</f>
        <v>0</v>
      </c>
    </row>
    <row r="127" ht="12.75" hidden="1"/>
    <row r="128" spans="1:9" ht="12.75" hidden="1">
      <c r="A128" s="10" t="s">
        <v>44</v>
      </c>
      <c r="B128" s="177" t="s">
        <v>45</v>
      </c>
      <c r="C128" s="177"/>
      <c r="D128" s="177"/>
      <c r="E128" s="177"/>
      <c r="F128" s="177"/>
      <c r="G128" s="177"/>
      <c r="H128" s="3"/>
      <c r="I128" s="3"/>
    </row>
    <row r="129" spans="1:9" ht="13.5" hidden="1" thickBot="1">
      <c r="A129" s="205" t="s">
        <v>46</v>
      </c>
      <c r="B129" s="206"/>
      <c r="C129" s="206"/>
      <c r="D129" s="206"/>
      <c r="E129" s="206"/>
      <c r="F129" s="206"/>
      <c r="G129" s="206"/>
      <c r="H129" s="206"/>
      <c r="I129" s="207"/>
    </row>
    <row r="130" spans="1:9" ht="13.5" hidden="1" thickBot="1">
      <c r="A130" s="27"/>
      <c r="B130" s="208" t="s">
        <v>47</v>
      </c>
      <c r="C130" s="209"/>
      <c r="D130" s="209"/>
      <c r="E130" s="209"/>
      <c r="F130" s="209"/>
      <c r="G130" s="209"/>
      <c r="H130" s="210"/>
      <c r="I130" s="11" t="s">
        <v>1</v>
      </c>
    </row>
    <row r="131" spans="1:9" ht="12.75" hidden="1">
      <c r="A131" s="2" t="s">
        <v>9</v>
      </c>
      <c r="B131" s="178" t="s">
        <v>48</v>
      </c>
      <c r="C131" s="179"/>
      <c r="D131" s="179"/>
      <c r="E131" s="179"/>
      <c r="F131" s="179"/>
      <c r="G131" s="179"/>
      <c r="H131" s="180"/>
      <c r="I131" s="14">
        <f>I102</f>
        <v>27.338281335522694</v>
      </c>
    </row>
    <row r="132" spans="1:9" ht="12.75" hidden="1">
      <c r="A132" s="12" t="s">
        <v>10</v>
      </c>
      <c r="B132" s="181" t="s">
        <v>49</v>
      </c>
      <c r="C132" s="182"/>
      <c r="D132" s="182"/>
      <c r="E132" s="182"/>
      <c r="F132" s="182"/>
      <c r="G132" s="182"/>
      <c r="H132" s="183"/>
      <c r="I132" s="13" t="e">
        <f>#REF!</f>
        <v>#REF!</v>
      </c>
    </row>
    <row r="133" spans="1:9" ht="13.5" hidden="1" thickBot="1">
      <c r="A133" s="12" t="s">
        <v>11</v>
      </c>
      <c r="B133" s="202" t="s">
        <v>50</v>
      </c>
      <c r="C133" s="203"/>
      <c r="D133" s="203"/>
      <c r="E133" s="203"/>
      <c r="F133" s="203"/>
      <c r="G133" s="203"/>
      <c r="H133" s="204"/>
      <c r="I133" s="13">
        <f>I105</f>
        <v>765</v>
      </c>
    </row>
    <row r="134" spans="1:9" ht="13.5" hidden="1" thickBot="1">
      <c r="A134" s="174" t="s">
        <v>25</v>
      </c>
      <c r="B134" s="175"/>
      <c r="C134" s="175"/>
      <c r="D134" s="175"/>
      <c r="E134" s="175"/>
      <c r="F134" s="175"/>
      <c r="G134" s="175"/>
      <c r="H134" s="176"/>
      <c r="I134" s="9" t="e">
        <f>SUM(I131:I133)</f>
        <v>#REF!</v>
      </c>
    </row>
    <row r="135" spans="1:2" ht="12.75" hidden="1">
      <c r="A135" s="28" t="s">
        <v>22</v>
      </c>
      <c r="B135" t="s">
        <v>51</v>
      </c>
    </row>
    <row r="136" ht="12.75" hidden="1"/>
    <row r="137" ht="12.75" hidden="1"/>
    <row r="138" spans="1:2" ht="12.75">
      <c r="A138" s="38"/>
      <c r="B138" s="38"/>
    </row>
    <row r="139" spans="1:5" ht="12.75">
      <c r="A139" s="36"/>
      <c r="B139" s="38"/>
      <c r="E139" s="40"/>
    </row>
    <row r="142" ht="12.75">
      <c r="A142" s="40"/>
    </row>
    <row r="143" ht="12.75">
      <c r="A143" s="40"/>
    </row>
  </sheetData>
  <sheetProtection/>
  <mergeCells count="147">
    <mergeCell ref="A124:B124"/>
    <mergeCell ref="C124:D124"/>
    <mergeCell ref="E124:F124"/>
    <mergeCell ref="A125:B125"/>
    <mergeCell ref="C125:D125"/>
    <mergeCell ref="E125:F125"/>
    <mergeCell ref="B133:H133"/>
    <mergeCell ref="A134:H134"/>
    <mergeCell ref="A126:H126"/>
    <mergeCell ref="B128:G128"/>
    <mergeCell ref="A129:I129"/>
    <mergeCell ref="B130:H130"/>
    <mergeCell ref="B131:H131"/>
    <mergeCell ref="B132:H132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B109:H109"/>
    <mergeCell ref="B110:H110"/>
    <mergeCell ref="B111:H111"/>
    <mergeCell ref="B112:H112"/>
    <mergeCell ref="B113:H113"/>
    <mergeCell ref="B114:H114"/>
    <mergeCell ref="B115:H115"/>
    <mergeCell ref="A116:H116"/>
    <mergeCell ref="B118:G118"/>
    <mergeCell ref="A119:B119"/>
    <mergeCell ref="C119:D119"/>
    <mergeCell ref="E119:F119"/>
    <mergeCell ref="A97:I97"/>
    <mergeCell ref="A98:G98"/>
    <mergeCell ref="B99:G99"/>
    <mergeCell ref="B100:G100"/>
    <mergeCell ref="B101:G101"/>
    <mergeCell ref="B102:G102"/>
    <mergeCell ref="B103:G103"/>
    <mergeCell ref="B104:G104"/>
    <mergeCell ref="A105:G105"/>
    <mergeCell ref="B106:I106"/>
    <mergeCell ref="A107:I107"/>
    <mergeCell ref="A108:H108"/>
    <mergeCell ref="B85:H85"/>
    <mergeCell ref="B86:H86"/>
    <mergeCell ref="A87:H87"/>
    <mergeCell ref="A88:I88"/>
    <mergeCell ref="A89:I89"/>
    <mergeCell ref="A90:G90"/>
    <mergeCell ref="B91:G91"/>
    <mergeCell ref="B92:G92"/>
    <mergeCell ref="B93:G93"/>
    <mergeCell ref="B94:G94"/>
    <mergeCell ref="A95:G95"/>
    <mergeCell ref="A96:I96"/>
    <mergeCell ref="B73:G73"/>
    <mergeCell ref="B74:G74"/>
    <mergeCell ref="B75:G75"/>
    <mergeCell ref="B76:G76"/>
    <mergeCell ref="A77:G77"/>
    <mergeCell ref="A78:I78"/>
    <mergeCell ref="A79:G79"/>
    <mergeCell ref="B80:G80"/>
    <mergeCell ref="A81:G81"/>
    <mergeCell ref="A82:I82"/>
    <mergeCell ref="A83:I83"/>
    <mergeCell ref="A84:H84"/>
    <mergeCell ref="B61:G61"/>
    <mergeCell ref="B62:G62"/>
    <mergeCell ref="B63:G63"/>
    <mergeCell ref="B64:G64"/>
    <mergeCell ref="B65:G65"/>
    <mergeCell ref="B66:G66"/>
    <mergeCell ref="A67:G67"/>
    <mergeCell ref="A68:I68"/>
    <mergeCell ref="A69:I69"/>
    <mergeCell ref="A70:G70"/>
    <mergeCell ref="B71:G71"/>
    <mergeCell ref="B72:G72"/>
    <mergeCell ref="A49:H49"/>
    <mergeCell ref="A50:I50"/>
    <mergeCell ref="A51:I51"/>
    <mergeCell ref="A52:H52"/>
    <mergeCell ref="B53:H53"/>
    <mergeCell ref="B54:H54"/>
    <mergeCell ref="B55:H55"/>
    <mergeCell ref="A56:H56"/>
    <mergeCell ref="A57:I57"/>
    <mergeCell ref="A58:I58"/>
    <mergeCell ref="A59:G59"/>
    <mergeCell ref="B60:G60"/>
    <mergeCell ref="B37:G37"/>
    <mergeCell ref="B38:G38"/>
    <mergeCell ref="B39:G39"/>
    <mergeCell ref="B40:G40"/>
    <mergeCell ref="B41:G41"/>
    <mergeCell ref="A42:G42"/>
    <mergeCell ref="A43:I43"/>
    <mergeCell ref="A44:G44"/>
    <mergeCell ref="B45:G45"/>
    <mergeCell ref="B46:G46"/>
    <mergeCell ref="B47:G47"/>
    <mergeCell ref="B48:G48"/>
    <mergeCell ref="B24:G24"/>
    <mergeCell ref="A25:H25"/>
    <mergeCell ref="A27:I27"/>
    <mergeCell ref="A28:G28"/>
    <mergeCell ref="B29:G29"/>
    <mergeCell ref="B30:G30"/>
    <mergeCell ref="A31:G31"/>
    <mergeCell ref="A32:I32"/>
    <mergeCell ref="A33:G33"/>
    <mergeCell ref="B34:G34"/>
    <mergeCell ref="B35:G35"/>
    <mergeCell ref="B36:G36"/>
    <mergeCell ref="A12:I12"/>
    <mergeCell ref="B13:H13"/>
    <mergeCell ref="B14:H14"/>
    <mergeCell ref="B15:H15"/>
    <mergeCell ref="B16:H16"/>
    <mergeCell ref="B17:H17"/>
    <mergeCell ref="A18:I18"/>
    <mergeCell ref="A19:I19"/>
    <mergeCell ref="B20:G20"/>
    <mergeCell ref="B21:G21"/>
    <mergeCell ref="B22:G22"/>
    <mergeCell ref="B23:G23"/>
    <mergeCell ref="A1:I1"/>
    <mergeCell ref="A2:I2"/>
    <mergeCell ref="B3:H3"/>
    <mergeCell ref="B4:H4"/>
    <mergeCell ref="B5:H5"/>
    <mergeCell ref="B6:H6"/>
    <mergeCell ref="A8:I8"/>
    <mergeCell ref="A9:B9"/>
    <mergeCell ref="C9:D9"/>
    <mergeCell ref="E9:I9"/>
    <mergeCell ref="A10:B10"/>
    <mergeCell ref="C10:D10"/>
    <mergeCell ref="E10:I10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4.28125" style="129" bestFit="1" customWidth="1"/>
    <col min="2" max="2" width="12.00390625" style="122" bestFit="1" customWidth="1"/>
    <col min="3" max="3" width="19.28125" style="122" bestFit="1" customWidth="1"/>
    <col min="4" max="4" width="22.00390625" style="122" bestFit="1" customWidth="1"/>
    <col min="5" max="5" width="19.28125" style="122" bestFit="1" customWidth="1"/>
    <col min="6" max="6" width="16.140625" style="122" bestFit="1" customWidth="1"/>
    <col min="7" max="7" width="14.8515625" style="122" bestFit="1" customWidth="1"/>
    <col min="8" max="8" width="13.140625" style="122" bestFit="1" customWidth="1"/>
    <col min="9" max="16384" width="9.140625" style="122" customWidth="1"/>
  </cols>
  <sheetData>
    <row r="1" spans="1:7" ht="30.75" customHeight="1">
      <c r="A1" s="225" t="s">
        <v>173</v>
      </c>
      <c r="B1" s="225"/>
      <c r="C1" s="225"/>
      <c r="D1" s="225"/>
      <c r="E1" s="225"/>
      <c r="F1" s="225"/>
      <c r="G1" s="225"/>
    </row>
    <row r="2" spans="1:7" s="123" customFormat="1" ht="51" customHeight="1">
      <c r="A2" s="224" t="s">
        <v>162</v>
      </c>
      <c r="B2" s="224"/>
      <c r="C2" s="110" t="s">
        <v>163</v>
      </c>
      <c r="D2" s="110" t="s">
        <v>164</v>
      </c>
      <c r="E2" s="110" t="s">
        <v>165</v>
      </c>
      <c r="F2" s="110" t="s">
        <v>170</v>
      </c>
      <c r="G2" s="110" t="s">
        <v>172</v>
      </c>
    </row>
    <row r="3" spans="1:8" s="127" customFormat="1" ht="20.25" customHeight="1">
      <c r="A3" s="111" t="s">
        <v>166</v>
      </c>
      <c r="B3" s="124" t="str">
        <f>Médico!I16</f>
        <v>Médico</v>
      </c>
      <c r="C3" s="125">
        <f>Médico!I116</f>
        <v>6204.48</v>
      </c>
      <c r="D3" s="126">
        <v>1</v>
      </c>
      <c r="E3" s="125">
        <f>D3*C3</f>
        <v>6204.48</v>
      </c>
      <c r="F3" s="126">
        <v>1</v>
      </c>
      <c r="G3" s="125">
        <f>F3*E3</f>
        <v>6204.48</v>
      </c>
      <c r="H3" s="133"/>
    </row>
    <row r="4" spans="1:8" s="127" customFormat="1" ht="20.25" customHeight="1">
      <c r="A4" s="111" t="s">
        <v>167</v>
      </c>
      <c r="B4" s="124" t="str">
        <f>Odontóloga!I16</f>
        <v>Odontólogo</v>
      </c>
      <c r="C4" s="125">
        <f>Odontóloga!I116</f>
        <v>9490.73</v>
      </c>
      <c r="D4" s="126">
        <v>1</v>
      </c>
      <c r="E4" s="125">
        <f>D4*C4</f>
        <v>9490.73</v>
      </c>
      <c r="F4" s="126">
        <v>1</v>
      </c>
      <c r="G4" s="125">
        <f>F4*E4</f>
        <v>9490.73</v>
      </c>
      <c r="H4" s="133"/>
    </row>
    <row r="5" spans="1:8" s="127" customFormat="1" ht="20.25" customHeight="1">
      <c r="A5" s="111" t="s">
        <v>168</v>
      </c>
      <c r="B5" s="124" t="str">
        <f>ASB!I16</f>
        <v>ASB</v>
      </c>
      <c r="C5" s="125">
        <f>ASB!I116</f>
        <v>3004.55</v>
      </c>
      <c r="D5" s="126">
        <v>1</v>
      </c>
      <c r="E5" s="125">
        <f>D5*C5</f>
        <v>3004.55</v>
      </c>
      <c r="F5" s="126">
        <v>1</v>
      </c>
      <c r="G5" s="125">
        <f>F5*E5</f>
        <v>3004.55</v>
      </c>
      <c r="H5" s="133"/>
    </row>
    <row r="6" spans="1:8" s="127" customFormat="1" ht="20.25" customHeight="1">
      <c r="A6" s="111" t="s">
        <v>169</v>
      </c>
      <c r="B6" s="124" t="str">
        <f>Psicóloga!I16</f>
        <v>Psicólogo</v>
      </c>
      <c r="C6" s="125">
        <f>Psicóloga!I116</f>
        <v>4205.88</v>
      </c>
      <c r="D6" s="126">
        <v>1</v>
      </c>
      <c r="E6" s="125">
        <f>D6*C6</f>
        <v>4205.88</v>
      </c>
      <c r="F6" s="126">
        <v>1</v>
      </c>
      <c r="G6" s="125">
        <f>F6*E6</f>
        <v>4205.88</v>
      </c>
      <c r="H6" s="133"/>
    </row>
    <row r="7" spans="1:7" ht="20.25" customHeight="1">
      <c r="A7" s="222" t="s">
        <v>171</v>
      </c>
      <c r="B7" s="222"/>
      <c r="C7" s="222"/>
      <c r="D7" s="222"/>
      <c r="E7" s="222"/>
      <c r="F7" s="222"/>
      <c r="G7" s="128">
        <f>SUM(G3:G6)</f>
        <v>22905.64</v>
      </c>
    </row>
    <row r="8" spans="1:7" ht="20.25" customHeight="1">
      <c r="A8" s="136"/>
      <c r="B8" s="137"/>
      <c r="C8" s="137"/>
      <c r="D8" s="137"/>
      <c r="E8" s="137"/>
      <c r="F8" s="137"/>
      <c r="G8" s="137"/>
    </row>
    <row r="9" spans="1:7" ht="20.25" customHeight="1">
      <c r="A9" s="136"/>
      <c r="B9" s="137"/>
      <c r="C9" s="137"/>
      <c r="D9" s="137"/>
      <c r="E9" s="137"/>
      <c r="F9" s="137"/>
      <c r="G9" s="137"/>
    </row>
    <row r="10" spans="1:7" ht="20.25" customHeight="1">
      <c r="A10" s="225" t="s">
        <v>174</v>
      </c>
      <c r="B10" s="225"/>
      <c r="C10" s="225"/>
      <c r="D10" s="225"/>
      <c r="E10" s="225"/>
      <c r="F10" s="225"/>
      <c r="G10" s="225"/>
    </row>
    <row r="11" spans="1:7" s="130" customFormat="1" ht="20.25" customHeight="1">
      <c r="A11" s="226" t="s">
        <v>177</v>
      </c>
      <c r="B11" s="226"/>
      <c r="C11" s="226"/>
      <c r="D11" s="226"/>
      <c r="E11" s="226"/>
      <c r="F11" s="226"/>
      <c r="G11" s="226"/>
    </row>
    <row r="12" spans="1:7" s="127" customFormat="1" ht="20.25" customHeight="1">
      <c r="A12" s="222" t="s">
        <v>175</v>
      </c>
      <c r="B12" s="222"/>
      <c r="C12" s="222"/>
      <c r="D12" s="222"/>
      <c r="E12" s="222"/>
      <c r="F12" s="222"/>
      <c r="G12" s="124" t="s">
        <v>1</v>
      </c>
    </row>
    <row r="13" spans="1:7" ht="20.25" customHeight="1">
      <c r="A13" s="131" t="s">
        <v>9</v>
      </c>
      <c r="B13" s="223" t="s">
        <v>176</v>
      </c>
      <c r="C13" s="223"/>
      <c r="D13" s="223"/>
      <c r="E13" s="223"/>
      <c r="F13" s="223"/>
      <c r="G13" s="132">
        <f>G7</f>
        <v>22905.64</v>
      </c>
    </row>
    <row r="14" spans="1:7" ht="20.25" customHeight="1">
      <c r="A14" s="131" t="s">
        <v>10</v>
      </c>
      <c r="B14" s="223" t="s">
        <v>178</v>
      </c>
      <c r="C14" s="223"/>
      <c r="D14" s="223"/>
      <c r="E14" s="223"/>
      <c r="F14" s="223"/>
      <c r="G14" s="132">
        <f>G13*12</f>
        <v>274867.68</v>
      </c>
    </row>
    <row r="15" ht="20.25" customHeight="1"/>
    <row r="16" ht="20.25" customHeight="1"/>
  </sheetData>
  <sheetProtection/>
  <mergeCells count="8">
    <mergeCell ref="A12:F12"/>
    <mergeCell ref="B14:F14"/>
    <mergeCell ref="B13:F13"/>
    <mergeCell ref="A2:B2"/>
    <mergeCell ref="A1:G1"/>
    <mergeCell ref="A7:F7"/>
    <mergeCell ref="A10:G10"/>
    <mergeCell ref="A11:G1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rr20102</cp:lastModifiedBy>
  <cp:lastPrinted>2017-05-27T18:29:27Z</cp:lastPrinted>
  <dcterms:created xsi:type="dcterms:W3CDTF">2010-12-08T17:56:29Z</dcterms:created>
  <dcterms:modified xsi:type="dcterms:W3CDTF">2017-12-27T20:21:50Z</dcterms:modified>
  <cp:category/>
  <cp:version/>
  <cp:contentType/>
  <cp:contentStatus/>
</cp:coreProperties>
</file>